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70" windowWidth="15900" windowHeight="5865" tabRatio="598" activeTab="5"/>
  </bookViews>
  <sheets>
    <sheet name="2015-2017 YATIRIM TAVAN RAKAML" sheetId="1" r:id="rId1"/>
    <sheet name="BAP " sheetId="2" r:id="rId2"/>
    <sheet name="KÜTÜPHANE" sheetId="3" r:id="rId3"/>
    <sheet name="İDARİ MALİ İŞLER" sheetId="4" r:id="rId4"/>
    <sheet name="YAPI İŞLERİ" sheetId="5" r:id="rId5"/>
    <sheet name="SKS" sheetId="6" r:id="rId6"/>
    <sheet name="Sayfa1" sheetId="7" r:id="rId7"/>
  </sheets>
  <definedNames>
    <definedName name="ButceYil">#REF!</definedName>
  </definedNames>
  <calcPr fullCalcOnLoad="1"/>
</workbook>
</file>

<file path=xl/sharedStrings.xml><?xml version="1.0" encoding="utf-8"?>
<sst xmlns="http://schemas.openxmlformats.org/spreadsheetml/2006/main" count="844" uniqueCount="286">
  <si>
    <t>EKLENEN ÖDENEK</t>
  </si>
  <si>
    <t>DÜŞÜLEN ÖDENEK</t>
  </si>
  <si>
    <t>YILSONU HARCAMA TAHMİNİ</t>
  </si>
  <si>
    <t>TOPLAM ÖDENEK</t>
  </si>
  <si>
    <t xml:space="preserve"> GERÇEK İHTİYAÇ</t>
  </si>
  <si>
    <t>38.10</t>
  </si>
  <si>
    <t>YILDIZ TEKNİK ÜNİVERSİTESİ</t>
  </si>
  <si>
    <t>38.10.09.01-09.8.8.01-2-07.1.9.99</t>
  </si>
  <si>
    <t>38.10.09.07-09.6.0.07-2-06.1.2.03</t>
  </si>
  <si>
    <t>Tıbbi Cihaz Alımları</t>
  </si>
  <si>
    <t>38.10.09.01-09.8.8.01-2-06</t>
  </si>
  <si>
    <t>38.10.09.01-09.8.8.01-2-06.2</t>
  </si>
  <si>
    <t>38.10.09.01-09.8.8.00-2-06.1.1.01</t>
  </si>
  <si>
    <t>38.10.09.01-09.8.8.00-2-06.5.1.01</t>
  </si>
  <si>
    <t>38.10.09.06-08.2.0.00-2-06.1.6.04</t>
  </si>
  <si>
    <t>ÖĞRENCİLERİN DİĞER GİDERLERİNE İLİŞKİN GİDERLER</t>
  </si>
  <si>
    <t>38.10.09.04-09.4.1.00-2-06.2.7.01</t>
  </si>
  <si>
    <t>38.10.09.04-09.4.1.00-2-06.6.9.01</t>
  </si>
  <si>
    <t>38.10.09.07-09.6.0.07-2-06.1.6.01</t>
  </si>
  <si>
    <t>38.10.09.04-08.2.0.00-2-06</t>
  </si>
  <si>
    <t>38.10.09.04-08.2.0.00</t>
  </si>
  <si>
    <t>38.10.09.04-08.2.0.00-2-06.1.1.90</t>
  </si>
  <si>
    <t>38.10.09.04-08.2.0.00-2-06.1.2.02</t>
  </si>
  <si>
    <t>Bilgisayar Alımarı</t>
  </si>
  <si>
    <t>38.10.09.04-08.2.0.00-2-06.1.2.90</t>
  </si>
  <si>
    <t>38.10.09.04-08.2.0.00-2-06.1.7.02</t>
  </si>
  <si>
    <t>Tablo-Heykel Yapım Alım Giderleri</t>
  </si>
  <si>
    <t>38.10.09.04-08.2.0.00-2-06.1.7.03</t>
  </si>
  <si>
    <t>Eski Eser Alım ve Onarımları</t>
  </si>
  <si>
    <t>38.10.09.04-08.2.0.00-2-06.1.7.90</t>
  </si>
  <si>
    <t>Diğer Kültür Varlığı Yapım, Alımları, ve Korunması Giderleri</t>
  </si>
  <si>
    <t>38.10.09.07-09.6.0.07-2-06.5.7.02</t>
  </si>
  <si>
    <t>Hizmet Tesisleri</t>
  </si>
  <si>
    <t>38.10.09.07-09.6.0.07-2-06.7.7.90</t>
  </si>
  <si>
    <t>Diğerleri</t>
  </si>
  <si>
    <t>38.10.09.09-08.1.0.00-2-06.5.7.02</t>
  </si>
  <si>
    <t>38.10.09.09-09.4.1.00-2-06.4.2.90</t>
  </si>
  <si>
    <t>Diğer Arsa Alım ve Kamulaştırma Giderleri</t>
  </si>
  <si>
    <t>38.10.09.09-09.4.1.00-2-06.5.1.01</t>
  </si>
  <si>
    <t>38.10.09.09-09.4.1.00-2-06.5.7.01</t>
  </si>
  <si>
    <t>38.10.09.09-09.4.1.00-2-06.5.7.07</t>
  </si>
  <si>
    <t>Yol Yapım Giderleri</t>
  </si>
  <si>
    <t>38.10.09.09-09.4.1.00-2-06.5.7.09</t>
  </si>
  <si>
    <t>Kanalizasyon Tesisi Yapım Giderleri</t>
  </si>
  <si>
    <t>38.10.09.09-09.4.1.00-2-06.5.7.90</t>
  </si>
  <si>
    <t>38.10.09.09-09.4.1.00-2-06.7.7.01</t>
  </si>
  <si>
    <t>38.10.09.09-09.4.1.00-2-06.7.7.90</t>
  </si>
  <si>
    <t>PERSONEL GİDERLERİ</t>
  </si>
  <si>
    <t>KOD</t>
  </si>
  <si>
    <t>AÇIKLAMA</t>
  </si>
  <si>
    <t>ÜNİVERSİTELER VE YÜKSEKÖĞRETİM HİZMETİ VEREN KURUMLAR</t>
  </si>
  <si>
    <t>MEMURLAR</t>
  </si>
  <si>
    <t>EĞİTİME İLİŞKİN ARAŞTIRMA VE GELİŞTİRME HİZMETLERİ</t>
  </si>
  <si>
    <t>38.10.09.01</t>
  </si>
  <si>
    <t>BİLİMSEL ARAŞTIRMA PROJELERİ KOORDİNATÖRLÜĞÜ (ÖZEL KALEM)</t>
  </si>
  <si>
    <t>38.10.09.01-09.8.8.00</t>
  </si>
  <si>
    <t>38.10.09.01-09.8.8.00-2-06</t>
  </si>
  <si>
    <t>38.10.09.01-09.8.8.00-2-06.1</t>
  </si>
  <si>
    <t>SERMAYE GİDERLERİ</t>
  </si>
  <si>
    <t>Mamul Mal Alımları</t>
  </si>
  <si>
    <t>38.10.09.01-09.8.8.00-2-06.2</t>
  </si>
  <si>
    <t>Menkul Sermaye Üretim Giderleri</t>
  </si>
  <si>
    <t>38.10.09.01-09.8.8.00-2-06.3</t>
  </si>
  <si>
    <t>Gayrimaddi Hak Alımları</t>
  </si>
  <si>
    <t>38.10.09.01-09.8.8.00-2-06.5</t>
  </si>
  <si>
    <t>Gayrimenkul Sermaye Üretim Giderleri</t>
  </si>
  <si>
    <t>38.10.09.01-09.8.8.00-2-06.9</t>
  </si>
  <si>
    <t>38.10.09.01-09.8.8.00-2-07</t>
  </si>
  <si>
    <t>38.10.09.01-09.8.8.00-2-07.1</t>
  </si>
  <si>
    <t>SERMAYE TRANSFERLERİ</t>
  </si>
  <si>
    <t>Yurtiçi Sermaye Transferleri</t>
  </si>
  <si>
    <t>38.10.09.01-09.8.8.01</t>
  </si>
  <si>
    <t>BİLİMSEL VE TEKNOLOJİK ARAŞTIRMA HİZMETLERİ</t>
  </si>
  <si>
    <t>38.10.09.01-09.8.8.01-2-07</t>
  </si>
  <si>
    <t>38.10.09.01-09.8.8.01-2-07.1</t>
  </si>
  <si>
    <t>38.10.09.04</t>
  </si>
  <si>
    <t>38.10.09.04-09.4.1.00</t>
  </si>
  <si>
    <t>38.10.09.04-09.4.1.00-2-06</t>
  </si>
  <si>
    <t>38.10.09.04-09.4.1.00-2-06.1</t>
  </si>
  <si>
    <t>Mamul Mal alımları</t>
  </si>
  <si>
    <t>38.10.09.04-09.4.1.00-2-06.9</t>
  </si>
  <si>
    <t>38.10.09.04-09.4.1.00-2-06.6</t>
  </si>
  <si>
    <t>38.10.09.04-09.4.1.00-2-06.3</t>
  </si>
  <si>
    <t>38.10.09.04-09.4.1.00-2-06.2</t>
  </si>
  <si>
    <t>Menkul Malların Büyük Onarım Giderleri</t>
  </si>
  <si>
    <t>İDARİ VE MALİ İŞLER DAİRESİ</t>
  </si>
  <si>
    <t>38.10.09.06</t>
  </si>
  <si>
    <t>38.10.09.06-08.2.0.00</t>
  </si>
  <si>
    <t>KÜLTÜR HİZMETLERİ</t>
  </si>
  <si>
    <t>38.10.09.06-08.2.0.00-2-06</t>
  </si>
  <si>
    <t>38.10.09.06-08.2.0.00-2-06.1</t>
  </si>
  <si>
    <t>Mamül Mal Alımları</t>
  </si>
  <si>
    <t>KÜTÜPHANE VE DOKÜMANTASYON DAİRESİ</t>
  </si>
  <si>
    <t>38.10.09.07</t>
  </si>
  <si>
    <t>38.10.09.07-09.6.0.06-2-06</t>
  </si>
  <si>
    <t>38.10.09.07-09.6.0.06-2-06.1</t>
  </si>
  <si>
    <t>38.10.09.07-09.6.0.07</t>
  </si>
  <si>
    <t>38.10.09.07-09.6.0.06-2-06.5</t>
  </si>
  <si>
    <t>38.10.09.07-09.6.0.06-2-06.7</t>
  </si>
  <si>
    <t>Gayrimenkul Büyük Onarım Giderleri</t>
  </si>
  <si>
    <t>DİNLENME VE SPOR HİZMETLERİ</t>
  </si>
  <si>
    <t>38.10.09.09-08.1.0.00</t>
  </si>
  <si>
    <t>38.10.09.09-08.1.0.00-2-01</t>
  </si>
  <si>
    <t>38.10.09.08-09.1.0.00-2-06.5</t>
  </si>
  <si>
    <t>38.10.09.09-09.4.1.00</t>
  </si>
  <si>
    <t>38.10.09.09-09.4.1.00-2-06</t>
  </si>
  <si>
    <t>Gayrimenkul Alımları ve Kamulaştırması</t>
  </si>
  <si>
    <t>38.10.09.09-09.4.1.00-2-06.4</t>
  </si>
  <si>
    <t>38.10.09.09-09.4.1.00-2-06.5</t>
  </si>
  <si>
    <t>38.10.09.09-09.4.1.00-2-06.7</t>
  </si>
  <si>
    <t>38.10.09.09</t>
  </si>
  <si>
    <t xml:space="preserve">YAPI İŞLERİ VE TEKNİK DAİRESİ </t>
  </si>
  <si>
    <t>SAĞLIK KÜLTÜR VE SPOR DAİRESİ</t>
  </si>
  <si>
    <t>Bilimsel Araştırma Projelerinin Desteklenmesine İlişkin Giderler</t>
  </si>
  <si>
    <t>38.10.09.01-09.8.8.00-2-06.1.2.01</t>
  </si>
  <si>
    <t xml:space="preserve">Büro Makinaları Alımları </t>
  </si>
  <si>
    <t>38.10.09.01-09.8.8.00-2-06.1.2.02</t>
  </si>
  <si>
    <t>Bilgisayar Alımları</t>
  </si>
  <si>
    <t>38.10.09.01-09.8.8.00-2-06.1.2.04</t>
  </si>
  <si>
    <t>Laboratuar Cihazı Alımları</t>
  </si>
  <si>
    <t>38.10.09.01-09.8.8.00-2-06.1.2.05</t>
  </si>
  <si>
    <t>İşyeri Makine Teçhizat Alımları</t>
  </si>
  <si>
    <t>38.10.09.01-09.8.8.00-2-06.1.2.90</t>
  </si>
  <si>
    <t>Diğer Makine Teçhizat Alımları</t>
  </si>
  <si>
    <t>38.10.09.01-09.8.8.00-2-06.1.3.04</t>
  </si>
  <si>
    <t>Laboratuar Gereçleri Alımları</t>
  </si>
  <si>
    <t>38.10.09.01-09.8.8.00-2-06.1.3.90</t>
  </si>
  <si>
    <t>Diğer Avadanlık Alımları</t>
  </si>
  <si>
    <t>38.10.09.01-09.8.8.00-2-06.1.6.01</t>
  </si>
  <si>
    <t>Basılı Yayın Alımları ve Yapımları</t>
  </si>
  <si>
    <t>38.10.09.01-09.8.8.00-2-06.1.6.03</t>
  </si>
  <si>
    <t>Elektronik Ortamda Yayın Alımları ve Yapımları</t>
  </si>
  <si>
    <t>38.10.09.01-09.8.8.00-2-06.1.6.04</t>
  </si>
  <si>
    <t>Görüntülü Yayın Alımları ve Yapımları</t>
  </si>
  <si>
    <t>38.10.09.01-09.8.8.00-2-06.2.1.01</t>
  </si>
  <si>
    <t>Proje Giderleri</t>
  </si>
  <si>
    <t>38.10.09.01-09.8.8.00-2-06.2.1.02</t>
  </si>
  <si>
    <t>Müşavirlik Giderleri</t>
  </si>
  <si>
    <t>38.10.09.01-09.8.8.00-2-06.2.1.90</t>
  </si>
  <si>
    <t>Diğer Giderler</t>
  </si>
  <si>
    <t>38.10.09.01-09.8.8.00-2-06.2.2.01</t>
  </si>
  <si>
    <t>Hammadde Alımları</t>
  </si>
  <si>
    <t>38.10.09.01-09.8.8.00-2-06.2.7.01</t>
  </si>
  <si>
    <t>Kimyevi Madde İle Kauçuk ve Plastik Ürün Alımları</t>
  </si>
  <si>
    <t>38.10.09.01-09.8.8.00-2-06.2.8.01</t>
  </si>
  <si>
    <t>Metal Ürün Alımları</t>
  </si>
  <si>
    <t>38.10.09.01-09.8.8.00-2-06.2.9.01</t>
  </si>
  <si>
    <t>Diğer Alımlar</t>
  </si>
  <si>
    <t>38.10.09.01-09.8.8.00-2-06.3.1.01</t>
  </si>
  <si>
    <t>Bilgisayar Yazılımı Alımları</t>
  </si>
  <si>
    <t>38.10.09.01-09.8.8.00-2-06.3.3.01</t>
  </si>
  <si>
    <t>Lisans Alımları</t>
  </si>
  <si>
    <t>38.10.09.01-09.8.8.00-2-06.3.4.01</t>
  </si>
  <si>
    <t>Patent Alımları</t>
  </si>
  <si>
    <t>38.10.09.01-09.8.8.00-2-06.5.7.01</t>
  </si>
  <si>
    <t>Hizmet Binası</t>
  </si>
  <si>
    <t>38.10.09.01-09.8.8.00-2-06.9.2.01</t>
  </si>
  <si>
    <t>38.10.09.01-09.8.8.00-2-06.9.2.03</t>
  </si>
  <si>
    <t>38.10.09.01-09.8.8.00-2-06.9.9.01</t>
  </si>
  <si>
    <t>Diğer Sermaye Giderleri</t>
  </si>
  <si>
    <t>38.10.09.01-09.8.8.00-2-07.1.9.99</t>
  </si>
  <si>
    <t>Kereste ve Kereste Ürünleri Alımları</t>
  </si>
  <si>
    <t>Kağıt ve Kağıt Ürünleri Alımları</t>
  </si>
  <si>
    <t>Müteahhitlik Hizmetleri</t>
  </si>
  <si>
    <t>38.10.09.04-09.4.1.00-2-06.1.1.01</t>
  </si>
  <si>
    <t>Büro Mefruşatı Alımları</t>
  </si>
  <si>
    <t>38.10.09.04-09.4.1.00-2-06.1.1.03</t>
  </si>
  <si>
    <t>Okul Mefruşatı Alımları</t>
  </si>
  <si>
    <t>38.10.09.04-09.4.1.00-2-06.1.1.90</t>
  </si>
  <si>
    <t>Diğer Mefruşat Alımları</t>
  </si>
  <si>
    <t>38.10.09.04-09.4.1.00-2-06.1.2.01</t>
  </si>
  <si>
    <t>38.10.09.04-09.4.1.00-2-06.1.2.02</t>
  </si>
  <si>
    <t>38.10.09.04-09.4.1.00-2-06.1.2.04</t>
  </si>
  <si>
    <t>38.10.09.04-09.4.1.00-2-06.1.2.05</t>
  </si>
  <si>
    <t>38.10.09.04-09.4.1.00-2-06.1.2.90</t>
  </si>
  <si>
    <t>38.10.09.04-09.4.1.00-2-06.1.3.02</t>
  </si>
  <si>
    <t>Atölye Gereçleri Alımları</t>
  </si>
  <si>
    <t>38.10.09.04-09.4.1.00-2-06.1.3.04</t>
  </si>
  <si>
    <t>38.10.09.04-09.4.1.00-2-06.1.3.90</t>
  </si>
  <si>
    <t>38.10.09.04-09.4.1.00-2-06.1.5.30</t>
  </si>
  <si>
    <t>Hareketli İş Makinası Alımları</t>
  </si>
  <si>
    <t>38.10.09.04-09.4.1.00-2-06.1.6.03</t>
  </si>
  <si>
    <t>38.10.09.04-09.4.1.00-2-06.1.6.90</t>
  </si>
  <si>
    <t>Diğer Yayın Alımları ve Yapımları</t>
  </si>
  <si>
    <t>38.10.09.04-09.4.1.00-2-06.2.2.01</t>
  </si>
  <si>
    <t>38.10.09.04-09.4.1.00-2-06.2.5.01</t>
  </si>
  <si>
    <t>38.10.09.04-09.4.1.00-2-06.2.6.01</t>
  </si>
  <si>
    <t>38.10.09.04-09.4.1.00-2-06.2.8.01</t>
  </si>
  <si>
    <t>38.10.09.04-09.4.1.00-2-06.2.9.01</t>
  </si>
  <si>
    <t>38.10.09.04-09.4.1.00-2-06.3.1.01</t>
  </si>
  <si>
    <t>38.10.09.04-09.4.1.00-2-06.3.3.01</t>
  </si>
  <si>
    <t>38.10.09.04-09.4.1.00-2-06.6.7.01</t>
  </si>
  <si>
    <t>38.10.09.04-09.4.1.00-2-06.9.9.01</t>
  </si>
  <si>
    <t>38.10.09.06-08.2.0.00-2-06.1.6.01</t>
  </si>
  <si>
    <t>38.10.09.06-08.2.0.00-2-06.1.6.03</t>
  </si>
  <si>
    <t>38.10.09.06-08.2.0.00-2-06.1.6.90</t>
  </si>
  <si>
    <t>Sosyal Tesis Mefruşatı Alımları</t>
  </si>
  <si>
    <t>38.10.09.07-09.6.0.07-2-06.1.1.01</t>
  </si>
  <si>
    <t>38.10.09.07-09.6.0.07-2-06.1.1.03</t>
  </si>
  <si>
    <t>38.10.09.07-09.6.0.07-2-06.1.1.05</t>
  </si>
  <si>
    <t>38.10.09.07-09.6.0.07-2-06.1.1.90</t>
  </si>
  <si>
    <t>38.10.09.07-09.6.0.07-2-06.1.2.01</t>
  </si>
  <si>
    <t>38.10.09.07-09.6.0.07-2-06.1.2.02</t>
  </si>
  <si>
    <t>38.10.09.07-09.6.0.07-2-06.1.2.04</t>
  </si>
  <si>
    <t>38.10.09.07-09.6.0.07-2-06.1.2.05</t>
  </si>
  <si>
    <t>38.10.09.07-09.6.0.07-2-06.1.2.90</t>
  </si>
  <si>
    <t>38.10.09.07-09.6.0.07-2-06.5.7.01</t>
  </si>
  <si>
    <t>Yurtiçi Geçici Görev Yollukları</t>
  </si>
  <si>
    <t>Yurtdışı Geçici Görev Yollukları</t>
  </si>
  <si>
    <t>2012 YILSONU HARCAMA</t>
  </si>
  <si>
    <t>2013 BÜTÇE BAŞLANGIÇ ÖDENEĞİ</t>
  </si>
  <si>
    <t>38.10.09.01-09.8.8.00-2-06.1.6.90</t>
  </si>
  <si>
    <t>38.10.09.01-09.8.8.00-2-06.2.1.03</t>
  </si>
  <si>
    <t>Kontrol Giderleri</t>
  </si>
  <si>
    <t>38.10.09.01-09.8.8.00-2-06.3.2.02</t>
  </si>
  <si>
    <t>Plan Proje Alımları</t>
  </si>
  <si>
    <t>38.10.09.01-09.8.8.00-2-06.3.9.01</t>
  </si>
  <si>
    <t>Diğer Fikri Hak Alımları</t>
  </si>
  <si>
    <t>38.10.09.04-08.2.0.00-2-06.1.1.01</t>
  </si>
  <si>
    <t>38.10.09.04-08.2.0.00-2-06.1.2.05</t>
  </si>
  <si>
    <t>38.10.09.04-08.2.0.00-2-06.1.3.90</t>
  </si>
  <si>
    <t>38.10.09.04-09.4.1.00-2-06.1.1.05</t>
  </si>
  <si>
    <t>38.10.09.04-09.4.1.00-2-06.1.3.05</t>
  </si>
  <si>
    <t>Zirai Gereç Alımları</t>
  </si>
  <si>
    <t>38.10.09.04-09.4.1.00-2-06.1.6.01</t>
  </si>
  <si>
    <t>38.10.09.07-09.6.0.07-2-06.1.3.04</t>
  </si>
  <si>
    <t>Laboratuvar Gereçleri Alımları</t>
  </si>
  <si>
    <t>2013 YILSONU HARCAMA</t>
  </si>
  <si>
    <t>2014 BÜTÇE BAŞLANGIÇ ÖDENEĞİ</t>
  </si>
  <si>
    <t>2014</t>
  </si>
  <si>
    <t>38.10.09.04-08.2.0.00-2-06.1.2.04</t>
  </si>
  <si>
    <t>38.10.09.04-08.2.0.00-2-06.1.3.04</t>
  </si>
  <si>
    <t>38.10.09.09-09.4.1.00-2-06.7.2.02</t>
  </si>
  <si>
    <t>Elektrik Tesisatı Giderleri</t>
  </si>
  <si>
    <t>38.10.09.09-09.4.1.00-2-06.7.1.90</t>
  </si>
  <si>
    <t>38.10.09.09-09.4.1.00-2-06.7.9.01</t>
  </si>
  <si>
    <t>38.10.09.09-09.4.1.00-2-06.7.7.02</t>
  </si>
  <si>
    <t>2016 BÜTÇE TAVAN TEKLİFİ</t>
  </si>
  <si>
    <t>2015 BÜTÇE TAVAN  TEKLİFİ</t>
  </si>
  <si>
    <t>2017 BÜTÇE TAVAN TEKLİDİ</t>
  </si>
  <si>
    <t>GENEL TOPLAM</t>
  </si>
  <si>
    <t>2015 BÜTÇE TAHMİN TASARI</t>
  </si>
  <si>
    <t>2016 BÜTÇE TAHMİN TASARI</t>
  </si>
  <si>
    <r>
      <rPr>
        <b/>
        <sz val="11"/>
        <color indexed="10"/>
        <rFont val="Calibri"/>
        <family val="2"/>
      </rPr>
      <t xml:space="preserve">26./05/2014  </t>
    </r>
    <r>
      <rPr>
        <b/>
        <sz val="11"/>
        <color indexed="8"/>
        <rFont val="Calibri"/>
        <family val="2"/>
      </rPr>
      <t xml:space="preserve">    HARCAMA GERÇEKLEŞMESİ</t>
    </r>
  </si>
  <si>
    <t>01.</t>
  </si>
  <si>
    <t/>
  </si>
  <si>
    <t>SÖZLEŞMELİ  PERSONEL</t>
  </si>
  <si>
    <t>İŞÇİLER</t>
  </si>
  <si>
    <t>GEÇİCİ PERSONEL</t>
  </si>
  <si>
    <t>DİĞER PERSONEL</t>
  </si>
  <si>
    <t>02</t>
  </si>
  <si>
    <t>SOSYAL GÜVENLİK KURUMLARINA DEVLET PRİMİ GİDERLERİ</t>
  </si>
  <si>
    <t>SÖZLEŞMELİ PERSONEL</t>
  </si>
  <si>
    <t>03.</t>
  </si>
  <si>
    <t>MAL VE HİZMET ALIM GİDERLERİ</t>
  </si>
  <si>
    <t xml:space="preserve">                                     1</t>
  </si>
  <si>
    <t>ÜRETİME YÖNELİK MAL VE MALZEME ALIMLARI</t>
  </si>
  <si>
    <t>TÜKETİME YÖNELİK MAL VE MALZEME ALIMLARI</t>
  </si>
  <si>
    <t>YOLLUKLAR</t>
  </si>
  <si>
    <t>GÖREV GİDERLERİ</t>
  </si>
  <si>
    <t>HİZMET ALIMLARI</t>
  </si>
  <si>
    <t>TEMSİL VE TANITMA GİDERLERİ</t>
  </si>
  <si>
    <t>MENKUL MAL ALIM, BAKIM VE ONARIM GİDERLERİ</t>
  </si>
  <si>
    <t>GAYRİMENKUL MAL BAKIM VE ONARIM GİDERLERİ</t>
  </si>
  <si>
    <t>TEDAVİ VE CENAZE GİDERLERİ</t>
  </si>
  <si>
    <t xml:space="preserve">CARİ TRANSFERLER </t>
  </si>
  <si>
    <t>GÖREV ZARARLARI</t>
  </si>
  <si>
    <t>HAZİNE YARDIMLARI</t>
  </si>
  <si>
    <t>KAR AMACI GÜTMEYEN KURULUŞLARA YAPILAN TRANSFERLER</t>
  </si>
  <si>
    <t>HANE HALKINA YAPILAN TRANSFERLER</t>
  </si>
  <si>
    <t>DEVLET SOSYAL GÜVENLİK KURUMLARINDAN HANE HALKINA YAPILAN FAYDA ÖDEMELERİ</t>
  </si>
  <si>
    <t>YURTDIŞINA  YAPILAN TRANSFERLER</t>
  </si>
  <si>
    <t>06</t>
  </si>
  <si>
    <t>MAMUL MAL ALIMLARI</t>
  </si>
  <si>
    <t>MENKUL SERMAYE  ÜRETİM GİDERLERİ</t>
  </si>
  <si>
    <t>GAYRİ MADDİ HAK ALIMLARI</t>
  </si>
  <si>
    <t>GAYRİMENKUL ALIMLARI VE KAMULAŞTIRMASI</t>
  </si>
  <si>
    <t>GAYRİMENKUL SERMAYE ÜRETİM GİDERLERİ</t>
  </si>
  <si>
    <t>MENKUL MALLARIN BÜYÜK ONARIM GİDERLERİ</t>
  </si>
  <si>
    <t>GAYRİMENKUL BÜYÜK ONARIM GİDERLERİ</t>
  </si>
  <si>
    <t xml:space="preserve">STOK ALIMLARI   </t>
  </si>
  <si>
    <t>DİĞER SERMAYE GİDERLERİ</t>
  </si>
  <si>
    <t xml:space="preserve">YURTİÇİ SERMAYE TRANSFERLERİ </t>
  </si>
  <si>
    <t>YURTDIŞI SERMAYE TRANSFERLERİ</t>
  </si>
  <si>
    <t>NOT: Sektörler Arasında  Tavan Rakamlarını geçmeyecek şekilde değişiklik yapabilirsiniz.</t>
  </si>
  <si>
    <t>Y.T.Ü. 2015-2017 YATIRIM   TAVAN TEKLİFLERİ  TABLOSU</t>
  </si>
</sst>
</file>

<file path=xl/styles.xml><?xml version="1.0" encoding="utf-8"?>
<styleSheet xmlns="http://schemas.openxmlformats.org/spreadsheetml/2006/main">
  <numFmts count="2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0"/>
    <numFmt numFmtId="173" formatCode="&quot;Evet&quot;;&quot;Evet&quot;;&quot;Hayır&quot;"/>
    <numFmt numFmtId="174" formatCode="&quot;Doğru&quot;;&quot;Doğru&quot;;&quot;Yanlış&quot;"/>
    <numFmt numFmtId="175" formatCode="&quot;Açık&quot;;&quot;Açık&quot;;&quot;Kapalı&quot;"/>
    <numFmt numFmtId="176" formatCode="[$¥€-2]\ #,##0.00_);[Red]\([$€-2]\ #,##0.00\)"/>
    <numFmt numFmtId="177" formatCode="#,##0_ ;\-#,##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0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rgb="FFFF0000"/>
      <name val="Calibri"/>
      <family val="2"/>
    </font>
    <font>
      <b/>
      <sz val="18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799847602844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 style="thin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medium"/>
      <top style="thin"/>
      <bottom/>
    </border>
    <border>
      <left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1" fillId="25" borderId="8" applyNumberFormat="0" applyFont="0" applyAlignment="0" applyProtection="0"/>
    <xf numFmtId="0" fontId="39" fillId="26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8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33" borderId="11" xfId="0" applyFont="1" applyFill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34" borderId="11" xfId="0" applyFont="1" applyFill="1" applyBorder="1" applyAlignment="1">
      <alignment/>
    </xf>
    <xf numFmtId="4" fontId="3" fillId="34" borderId="11" xfId="0" applyNumberFormat="1" applyFont="1" applyFill="1" applyBorder="1" applyAlignment="1">
      <alignment/>
    </xf>
    <xf numFmtId="4" fontId="3" fillId="0" borderId="14" xfId="0" applyNumberFormat="1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4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5" fillId="33" borderId="15" xfId="0" applyNumberFormat="1" applyFont="1" applyFill="1" applyBorder="1" applyAlignment="1">
      <alignment/>
    </xf>
    <xf numFmtId="4" fontId="3" fillId="34" borderId="15" xfId="0" applyNumberFormat="1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5" fillId="33" borderId="15" xfId="0" applyFont="1" applyFill="1" applyBorder="1" applyAlignment="1">
      <alignment/>
    </xf>
    <xf numFmtId="0" fontId="3" fillId="34" borderId="15" xfId="0" applyFont="1" applyFill="1" applyBorder="1" applyAlignment="1">
      <alignment/>
    </xf>
    <xf numFmtId="0" fontId="4" fillId="35" borderId="17" xfId="0" applyFont="1" applyFill="1" applyBorder="1" applyAlignment="1">
      <alignment/>
    </xf>
    <xf numFmtId="0" fontId="4" fillId="35" borderId="18" xfId="0" applyFont="1" applyFill="1" applyBorder="1" applyAlignment="1">
      <alignment/>
    </xf>
    <xf numFmtId="4" fontId="4" fillId="35" borderId="18" xfId="0" applyNumberFormat="1" applyFont="1" applyFill="1" applyBorder="1" applyAlignment="1">
      <alignment/>
    </xf>
    <xf numFmtId="4" fontId="0" fillId="0" borderId="15" xfId="0" applyNumberFormat="1" applyBorder="1" applyAlignment="1">
      <alignment/>
    </xf>
    <xf numFmtId="4" fontId="0" fillId="0" borderId="16" xfId="0" applyNumberFormat="1" applyBorder="1" applyAlignment="1">
      <alignment/>
    </xf>
    <xf numFmtId="4" fontId="3" fillId="36" borderId="14" xfId="0" applyNumberFormat="1" applyFont="1" applyFill="1" applyBorder="1" applyAlignment="1">
      <alignment horizontal="center" vertical="center" wrapText="1"/>
    </xf>
    <xf numFmtId="0" fontId="2" fillId="37" borderId="19" xfId="0" applyFont="1" applyFill="1" applyBorder="1" applyAlignment="1">
      <alignment/>
    </xf>
    <xf numFmtId="0" fontId="2" fillId="37" borderId="20" xfId="0" applyFont="1" applyFill="1" applyBorder="1" applyAlignment="1">
      <alignment horizontal="left" vertical="center"/>
    </xf>
    <xf numFmtId="4" fontId="2" fillId="37" borderId="21" xfId="0" applyNumberFormat="1" applyFont="1" applyFill="1" applyBorder="1" applyAlignment="1">
      <alignment horizontal="right" vertical="center" wrapText="1"/>
    </xf>
    <xf numFmtId="0" fontId="2" fillId="38" borderId="11" xfId="0" applyFont="1" applyFill="1" applyBorder="1" applyAlignment="1">
      <alignment/>
    </xf>
    <xf numFmtId="4" fontId="2" fillId="38" borderId="15" xfId="0" applyNumberFormat="1" applyFont="1" applyFill="1" applyBorder="1" applyAlignment="1">
      <alignment/>
    </xf>
    <xf numFmtId="0" fontId="2" fillId="38" borderId="15" xfId="0" applyFont="1" applyFill="1" applyBorder="1" applyAlignment="1">
      <alignment/>
    </xf>
    <xf numFmtId="172" fontId="6" fillId="39" borderId="22" xfId="0" applyNumberFormat="1" applyFont="1" applyFill="1" applyBorder="1" applyAlignment="1">
      <alignment horizontal="left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" fontId="0" fillId="0" borderId="23" xfId="0" applyNumberFormat="1" applyBorder="1" applyAlignment="1">
      <alignment/>
    </xf>
    <xf numFmtId="4" fontId="0" fillId="0" borderId="24" xfId="0" applyNumberFormat="1" applyBorder="1" applyAlignment="1">
      <alignment/>
    </xf>
    <xf numFmtId="4" fontId="0" fillId="0" borderId="22" xfId="0" applyNumberFormat="1" applyBorder="1" applyAlignment="1">
      <alignment/>
    </xf>
    <xf numFmtId="0" fontId="3" fillId="34" borderId="25" xfId="0" applyFont="1" applyFill="1" applyBorder="1" applyAlignment="1">
      <alignment/>
    </xf>
    <xf numFmtId="4" fontId="0" fillId="0" borderId="26" xfId="0" applyNumberFormat="1" applyBorder="1" applyAlignment="1">
      <alignment/>
    </xf>
    <xf numFmtId="172" fontId="6" fillId="39" borderId="11" xfId="0" applyNumberFormat="1" applyFont="1" applyFill="1" applyBorder="1" applyAlignment="1">
      <alignment horizontal="left" vertical="center"/>
    </xf>
    <xf numFmtId="172" fontId="6" fillId="39" borderId="12" xfId="0" applyNumberFormat="1" applyFont="1" applyFill="1" applyBorder="1" applyAlignment="1">
      <alignment horizontal="left" vertical="center"/>
    </xf>
    <xf numFmtId="4" fontId="3" fillId="34" borderId="27" xfId="0" applyNumberFormat="1" applyFont="1" applyFill="1" applyBorder="1" applyAlignment="1">
      <alignment/>
    </xf>
    <xf numFmtId="4" fontId="0" fillId="0" borderId="28" xfId="0" applyNumberFormat="1" applyBorder="1" applyAlignment="1">
      <alignment/>
    </xf>
    <xf numFmtId="4" fontId="3" fillId="34" borderId="25" xfId="0" applyNumberFormat="1" applyFont="1" applyFill="1" applyBorder="1" applyAlignment="1">
      <alignment/>
    </xf>
    <xf numFmtId="4" fontId="3" fillId="7" borderId="13" xfId="0" applyNumberFormat="1" applyFont="1" applyFill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22" xfId="0" applyBorder="1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40" fillId="40" borderId="30" xfId="0" applyFont="1" applyFill="1" applyBorder="1" applyAlignment="1">
      <alignment horizontal="left" vertical="center"/>
    </xf>
    <xf numFmtId="0" fontId="42" fillId="40" borderId="31" xfId="0" applyFont="1" applyFill="1" applyBorder="1" applyAlignment="1">
      <alignment horizontal="right" vertical="center"/>
    </xf>
    <xf numFmtId="0" fontId="43" fillId="40" borderId="31" xfId="0" applyFont="1" applyFill="1" applyBorder="1" applyAlignment="1">
      <alignment horizontal="left" vertical="center"/>
    </xf>
    <xf numFmtId="0" fontId="0" fillId="0" borderId="32" xfId="0" applyFill="1" applyBorder="1" applyAlignment="1">
      <alignment horizontal="left" vertical="center"/>
    </xf>
    <xf numFmtId="4" fontId="40" fillId="40" borderId="32" xfId="0" applyNumberFormat="1" applyFont="1" applyFill="1" applyBorder="1" applyAlignment="1">
      <alignment/>
    </xf>
    <xf numFmtId="0" fontId="43" fillId="0" borderId="22" xfId="0" applyFont="1" applyBorder="1" applyAlignment="1">
      <alignment horizontal="right"/>
    </xf>
    <xf numFmtId="0" fontId="0" fillId="0" borderId="26" xfId="0" applyFill="1" applyBorder="1" applyAlignment="1">
      <alignment horizontal="left" vertical="center"/>
    </xf>
    <xf numFmtId="0" fontId="0" fillId="0" borderId="22" xfId="0" applyFill="1" applyBorder="1" applyAlignment="1">
      <alignment horizontal="left" vertical="center"/>
    </xf>
    <xf numFmtId="0" fontId="43" fillId="0" borderId="33" xfId="0" applyFont="1" applyBorder="1" applyAlignment="1">
      <alignment horizontal="right"/>
    </xf>
    <xf numFmtId="0" fontId="40" fillId="40" borderId="22" xfId="0" applyFont="1" applyFill="1" applyBorder="1" applyAlignment="1">
      <alignment horizontal="left" vertical="center"/>
    </xf>
    <xf numFmtId="0" fontId="43" fillId="40" borderId="13" xfId="0" applyFont="1" applyFill="1" applyBorder="1" applyAlignment="1">
      <alignment horizontal="right" vertical="center"/>
    </xf>
    <xf numFmtId="0" fontId="40" fillId="40" borderId="26" xfId="0" applyFont="1" applyFill="1" applyBorder="1" applyAlignment="1">
      <alignment horizontal="left" vertical="center"/>
    </xf>
    <xf numFmtId="4" fontId="0" fillId="40" borderId="22" xfId="0" applyNumberFormat="1" applyFill="1" applyBorder="1" applyAlignment="1">
      <alignment/>
    </xf>
    <xf numFmtId="0" fontId="43" fillId="0" borderId="34" xfId="0" applyFont="1" applyBorder="1" applyAlignment="1">
      <alignment horizontal="right"/>
    </xf>
    <xf numFmtId="49" fontId="42" fillId="40" borderId="13" xfId="0" applyNumberFormat="1" applyFont="1" applyFill="1" applyBorder="1" applyAlignment="1">
      <alignment horizontal="right" vertical="center"/>
    </xf>
    <xf numFmtId="0" fontId="43" fillId="40" borderId="35" xfId="0" applyFont="1" applyFill="1" applyBorder="1" applyAlignment="1">
      <alignment horizontal="left" vertical="center"/>
    </xf>
    <xf numFmtId="4" fontId="40" fillId="40" borderId="22" xfId="0" applyNumberFormat="1" applyFont="1" applyFill="1" applyBorder="1" applyAlignment="1">
      <alignment/>
    </xf>
    <xf numFmtId="49" fontId="43" fillId="0" borderId="34" xfId="0" applyNumberFormat="1" applyFont="1" applyBorder="1" applyAlignment="1">
      <alignment horizontal="right"/>
    </xf>
    <xf numFmtId="49" fontId="43" fillId="0" borderId="22" xfId="0" applyNumberFormat="1" applyFont="1" applyBorder="1" applyAlignment="1">
      <alignment horizontal="right"/>
    </xf>
    <xf numFmtId="0" fontId="44" fillId="0" borderId="22" xfId="0" applyFont="1" applyBorder="1" applyAlignment="1">
      <alignment/>
    </xf>
    <xf numFmtId="49" fontId="42" fillId="0" borderId="22" xfId="0" applyNumberFormat="1" applyFont="1" applyBorder="1" applyAlignment="1">
      <alignment horizontal="right"/>
    </xf>
    <xf numFmtId="0" fontId="43" fillId="0" borderId="22" xfId="0" applyFont="1" applyBorder="1" applyAlignment="1">
      <alignment/>
    </xf>
    <xf numFmtId="0" fontId="0" fillId="0" borderId="36" xfId="0" applyFill="1" applyBorder="1" applyAlignment="1">
      <alignment horizontal="left" vertical="center"/>
    </xf>
    <xf numFmtId="0" fontId="0" fillId="0" borderId="33" xfId="0" applyBorder="1" applyAlignment="1">
      <alignment/>
    </xf>
    <xf numFmtId="4" fontId="0" fillId="0" borderId="33" xfId="0" applyNumberFormat="1" applyBorder="1" applyAlignment="1">
      <alignment/>
    </xf>
    <xf numFmtId="0" fontId="0" fillId="0" borderId="37" xfId="0" applyBorder="1" applyAlignment="1">
      <alignment/>
    </xf>
    <xf numFmtId="0" fontId="44" fillId="0" borderId="0" xfId="0" applyFont="1" applyAlignment="1">
      <alignment/>
    </xf>
    <xf numFmtId="0" fontId="40" fillId="41" borderId="22" xfId="0" applyFont="1" applyFill="1" applyBorder="1" applyAlignment="1">
      <alignment/>
    </xf>
    <xf numFmtId="4" fontId="40" fillId="41" borderId="22" xfId="0" applyNumberFormat="1" applyFont="1" applyFill="1" applyBorder="1" applyAlignment="1">
      <alignment/>
    </xf>
    <xf numFmtId="0" fontId="45" fillId="0" borderId="0" xfId="0" applyFont="1" applyAlignment="1">
      <alignment/>
    </xf>
    <xf numFmtId="49" fontId="3" fillId="0" borderId="38" xfId="0" applyNumberFormat="1" applyFont="1" applyBorder="1" applyAlignment="1">
      <alignment horizontal="center"/>
    </xf>
    <xf numFmtId="49" fontId="3" fillId="0" borderId="39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3" fillId="36" borderId="38" xfId="0" applyFont="1" applyFill="1" applyBorder="1" applyAlignment="1">
      <alignment horizontal="center"/>
    </xf>
    <xf numFmtId="0" fontId="3" fillId="36" borderId="14" xfId="0" applyFont="1" applyFill="1" applyBorder="1" applyAlignment="1">
      <alignment horizontal="center"/>
    </xf>
    <xf numFmtId="0" fontId="46" fillId="0" borderId="0" xfId="0" applyFont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0"/>
  <sheetViews>
    <sheetView zoomScalePageLayoutView="0" workbookViewId="0" topLeftCell="A1">
      <selection activeCell="A1" sqref="A1:S1"/>
    </sheetView>
  </sheetViews>
  <sheetFormatPr defaultColWidth="9.140625" defaultRowHeight="15"/>
  <cols>
    <col min="1" max="1" width="30.00390625" style="0" bestFit="1" customWidth="1"/>
    <col min="2" max="2" width="50.140625" style="0" customWidth="1"/>
    <col min="3" max="3" width="16.140625" style="0" hidden="1" customWidth="1"/>
    <col min="4" max="4" width="13.8515625" style="0" customWidth="1"/>
    <col min="5" max="5" width="13.8515625" style="46" customWidth="1"/>
    <col min="6" max="6" width="13.28125" style="46" customWidth="1"/>
    <col min="7" max="8" width="13.8515625" style="46" hidden="1" customWidth="1"/>
    <col min="9" max="9" width="15.28125" style="46" customWidth="1"/>
    <col min="10" max="10" width="12.7109375" style="0" customWidth="1"/>
    <col min="11" max="11" width="11.7109375" style="0" customWidth="1"/>
    <col min="12" max="12" width="13.57421875" style="0" customWidth="1"/>
    <col min="13" max="13" width="11.8515625" style="0" customWidth="1"/>
    <col min="14" max="14" width="13.8515625" style="46" customWidth="1"/>
    <col min="15" max="15" width="12.28125" style="0" customWidth="1"/>
    <col min="16" max="16" width="13.7109375" style="46" customWidth="1"/>
    <col min="17" max="17" width="11.8515625" style="0" customWidth="1"/>
    <col min="18" max="18" width="12.57421875" style="0" customWidth="1"/>
    <col min="19" max="19" width="12.421875" style="0" customWidth="1"/>
  </cols>
  <sheetData>
    <row r="1" spans="1:19" ht="37.5" customHeight="1" thickBot="1">
      <c r="A1" s="84" t="s">
        <v>285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</row>
    <row r="2" spans="5:19" ht="15.75" thickBot="1">
      <c r="E2"/>
      <c r="F2" s="79" t="s">
        <v>229</v>
      </c>
      <c r="G2" s="80"/>
      <c r="H2" s="80"/>
      <c r="I2" s="80"/>
      <c r="J2" s="80"/>
      <c r="K2" s="80"/>
      <c r="L2" s="80"/>
      <c r="M2" s="81"/>
      <c r="N2" s="82">
        <v>2015</v>
      </c>
      <c r="O2" s="83"/>
      <c r="P2" s="82">
        <v>2016</v>
      </c>
      <c r="Q2" s="83"/>
      <c r="R2" s="82">
        <v>2017</v>
      </c>
      <c r="S2" s="83"/>
    </row>
    <row r="3" spans="1:19" ht="60.75" customHeight="1" thickBot="1">
      <c r="A3" s="5" t="s">
        <v>48</v>
      </c>
      <c r="B3" s="5" t="s">
        <v>49</v>
      </c>
      <c r="C3" s="9" t="s">
        <v>209</v>
      </c>
      <c r="D3" s="9" t="s">
        <v>210</v>
      </c>
      <c r="E3" s="9" t="s">
        <v>227</v>
      </c>
      <c r="F3" s="9" t="s">
        <v>228</v>
      </c>
      <c r="G3" s="43" t="s">
        <v>241</v>
      </c>
      <c r="H3" s="43" t="s">
        <v>242</v>
      </c>
      <c r="I3" s="9" t="s">
        <v>243</v>
      </c>
      <c r="J3" s="8" t="s">
        <v>0</v>
      </c>
      <c r="K3" s="8" t="s">
        <v>1</v>
      </c>
      <c r="L3" s="8" t="s">
        <v>3</v>
      </c>
      <c r="M3" s="8" t="s">
        <v>2</v>
      </c>
      <c r="N3" s="43" t="s">
        <v>238</v>
      </c>
      <c r="O3" s="23" t="s">
        <v>4</v>
      </c>
      <c r="P3" s="43" t="s">
        <v>237</v>
      </c>
      <c r="Q3" s="23" t="s">
        <v>4</v>
      </c>
      <c r="R3" s="43" t="s">
        <v>239</v>
      </c>
      <c r="S3" s="23" t="s">
        <v>4</v>
      </c>
    </row>
    <row r="4" spans="1:19" ht="15">
      <c r="A4" s="24" t="s">
        <v>5</v>
      </c>
      <c r="B4" s="25" t="s">
        <v>6</v>
      </c>
      <c r="C4" s="26" t="e">
        <f>#REF!+#REF!+#REF!+#REF!+#REF!+#REF!+#REF!+#REF!+#REF!+#REF!+#REF!+#REF!+#REF!+#REF!+#REF!+#REF!+#REF!+C5+#REF!+#REF!+#REF!+#REF!+C53+#REF!+C103+C111+#REF!+#REF!+#REF!+#REF!+#REF!</f>
        <v>#REF!</v>
      </c>
      <c r="D4" s="26">
        <f>D5+D53+D103+D111+D132</f>
        <v>23150000</v>
      </c>
      <c r="E4" s="26">
        <f>E5+E53+E103+E111+E132</f>
        <v>27672830.54</v>
      </c>
      <c r="F4" s="26">
        <f aca="true" t="shared" si="0" ref="F4:S4">F5+F53+F103+F111+F132</f>
        <v>23052000</v>
      </c>
      <c r="G4" s="26">
        <f t="shared" si="0"/>
        <v>26445000</v>
      </c>
      <c r="H4" s="26">
        <f t="shared" si="0"/>
        <v>29685000</v>
      </c>
      <c r="I4" s="26">
        <f t="shared" si="0"/>
        <v>4849548.7700000005</v>
      </c>
      <c r="J4" s="26">
        <f t="shared" si="0"/>
        <v>1091560.14</v>
      </c>
      <c r="K4" s="26">
        <f t="shared" si="0"/>
        <v>0</v>
      </c>
      <c r="L4" s="26">
        <f t="shared" si="0"/>
        <v>24143560.14</v>
      </c>
      <c r="M4" s="26">
        <f t="shared" si="0"/>
        <v>0</v>
      </c>
      <c r="N4" s="26">
        <f t="shared" si="0"/>
        <v>26445000</v>
      </c>
      <c r="O4" s="26">
        <f t="shared" si="0"/>
        <v>0</v>
      </c>
      <c r="P4" s="26">
        <f t="shared" si="0"/>
        <v>29685000</v>
      </c>
      <c r="Q4" s="26">
        <f t="shared" si="0"/>
        <v>0</v>
      </c>
      <c r="R4" s="26">
        <f t="shared" si="0"/>
        <v>31170000</v>
      </c>
      <c r="S4" s="26">
        <f t="shared" si="0"/>
        <v>0</v>
      </c>
    </row>
    <row r="5" spans="1:19" ht="15">
      <c r="A5" s="18" t="s">
        <v>53</v>
      </c>
      <c r="B5" s="19" t="s">
        <v>54</v>
      </c>
      <c r="C5" s="20" t="e">
        <f aca="true" t="shared" si="1" ref="C5:S5">C6+C46</f>
        <v>#REF!</v>
      </c>
      <c r="D5" s="20">
        <f t="shared" si="1"/>
        <v>4000000</v>
      </c>
      <c r="E5" s="20">
        <f t="shared" si="1"/>
        <v>4086500</v>
      </c>
      <c r="F5" s="20">
        <f t="shared" si="1"/>
        <v>100000</v>
      </c>
      <c r="G5" s="20">
        <f t="shared" si="1"/>
        <v>113000</v>
      </c>
      <c r="H5" s="20">
        <f t="shared" si="1"/>
        <v>124000</v>
      </c>
      <c r="I5" s="20">
        <f t="shared" si="1"/>
        <v>100000</v>
      </c>
      <c r="J5" s="20">
        <f t="shared" si="1"/>
        <v>0</v>
      </c>
      <c r="K5" s="20">
        <f t="shared" si="1"/>
        <v>0</v>
      </c>
      <c r="L5" s="20">
        <f t="shared" si="1"/>
        <v>100000</v>
      </c>
      <c r="M5" s="20">
        <f t="shared" si="1"/>
        <v>0</v>
      </c>
      <c r="N5" s="20">
        <f t="shared" si="1"/>
        <v>113000</v>
      </c>
      <c r="O5" s="20">
        <f t="shared" si="1"/>
        <v>0</v>
      </c>
      <c r="P5" s="20">
        <f t="shared" si="1"/>
        <v>124000</v>
      </c>
      <c r="Q5" s="20">
        <f t="shared" si="1"/>
        <v>0</v>
      </c>
      <c r="R5" s="20">
        <f t="shared" si="1"/>
        <v>130000</v>
      </c>
      <c r="S5" s="20">
        <f t="shared" si="1"/>
        <v>0</v>
      </c>
    </row>
    <row r="6" spans="1:19" ht="15">
      <c r="A6" s="4" t="s">
        <v>55</v>
      </c>
      <c r="B6" s="16" t="s">
        <v>52</v>
      </c>
      <c r="C6" s="12" t="e">
        <f>#REF!+#REF!+C7+C43</f>
        <v>#REF!</v>
      </c>
      <c r="D6" s="12">
        <f>D7+D43</f>
        <v>3989000</v>
      </c>
      <c r="E6" s="12">
        <f aca="true" t="shared" si="2" ref="E6:S6">E7+E43</f>
        <v>4086500</v>
      </c>
      <c r="F6" s="12">
        <f t="shared" si="2"/>
        <v>100000</v>
      </c>
      <c r="G6" s="12">
        <f t="shared" si="2"/>
        <v>113000</v>
      </c>
      <c r="H6" s="12">
        <f t="shared" si="2"/>
        <v>124000</v>
      </c>
      <c r="I6" s="12">
        <f t="shared" si="2"/>
        <v>100000</v>
      </c>
      <c r="J6" s="12">
        <f t="shared" si="2"/>
        <v>0</v>
      </c>
      <c r="K6" s="12">
        <f t="shared" si="2"/>
        <v>0</v>
      </c>
      <c r="L6" s="12">
        <f t="shared" si="2"/>
        <v>100000</v>
      </c>
      <c r="M6" s="12">
        <f t="shared" si="2"/>
        <v>0</v>
      </c>
      <c r="N6" s="12">
        <f t="shared" si="2"/>
        <v>113000</v>
      </c>
      <c r="O6" s="12">
        <f t="shared" si="2"/>
        <v>0</v>
      </c>
      <c r="P6" s="12">
        <f t="shared" si="2"/>
        <v>124000</v>
      </c>
      <c r="Q6" s="12">
        <f t="shared" si="2"/>
        <v>0</v>
      </c>
      <c r="R6" s="12">
        <f t="shared" si="2"/>
        <v>130000</v>
      </c>
      <c r="S6" s="12">
        <f t="shared" si="2"/>
        <v>0</v>
      </c>
    </row>
    <row r="7" spans="1:19" ht="15">
      <c r="A7" s="27" t="s">
        <v>56</v>
      </c>
      <c r="B7" s="29" t="s">
        <v>58</v>
      </c>
      <c r="C7" s="28">
        <f aca="true" t="shared" si="3" ref="C7:S7">C8+C21+C30+C36+C39</f>
        <v>3500000</v>
      </c>
      <c r="D7" s="28">
        <f t="shared" si="3"/>
        <v>3989000</v>
      </c>
      <c r="E7" s="28">
        <f t="shared" si="3"/>
        <v>4086500</v>
      </c>
      <c r="F7" s="28">
        <f t="shared" si="3"/>
        <v>100000</v>
      </c>
      <c r="G7" s="28">
        <f t="shared" si="3"/>
        <v>113000</v>
      </c>
      <c r="H7" s="28">
        <f t="shared" si="3"/>
        <v>124000</v>
      </c>
      <c r="I7" s="28">
        <f t="shared" si="3"/>
        <v>100000</v>
      </c>
      <c r="J7" s="28">
        <f t="shared" si="3"/>
        <v>0</v>
      </c>
      <c r="K7" s="28">
        <f t="shared" si="3"/>
        <v>0</v>
      </c>
      <c r="L7" s="28">
        <f t="shared" si="3"/>
        <v>100000</v>
      </c>
      <c r="M7" s="28">
        <f t="shared" si="3"/>
        <v>0</v>
      </c>
      <c r="N7" s="28">
        <v>113000</v>
      </c>
      <c r="O7" s="28">
        <f>O8</f>
        <v>0</v>
      </c>
      <c r="P7" s="28">
        <v>124000</v>
      </c>
      <c r="Q7" s="28">
        <f>Q8</f>
        <v>0</v>
      </c>
      <c r="R7" s="28">
        <v>130000</v>
      </c>
      <c r="S7" s="28">
        <f t="shared" si="3"/>
        <v>0</v>
      </c>
    </row>
    <row r="8" spans="1:19" ht="15">
      <c r="A8" s="6" t="s">
        <v>57</v>
      </c>
      <c r="B8" s="17" t="s">
        <v>59</v>
      </c>
      <c r="C8" s="7">
        <f>SUM(C9:C20)</f>
        <v>880000</v>
      </c>
      <c r="D8" s="7">
        <f>SUM(D9:D20)</f>
        <v>835000</v>
      </c>
      <c r="E8" s="7">
        <f>SUM(E9:E20)</f>
        <v>932500</v>
      </c>
      <c r="F8" s="7">
        <f aca="true" t="shared" si="4" ref="F8:S8">SUM(F9:F20)</f>
        <v>100000</v>
      </c>
      <c r="G8" s="7">
        <f>SUM(G9:G20)</f>
        <v>113000</v>
      </c>
      <c r="H8" s="7">
        <f>SUM(H9:H20)</f>
        <v>124000</v>
      </c>
      <c r="I8" s="7">
        <f t="shared" si="4"/>
        <v>100000</v>
      </c>
      <c r="J8" s="7">
        <f t="shared" si="4"/>
        <v>0</v>
      </c>
      <c r="K8" s="7">
        <f t="shared" si="4"/>
        <v>0</v>
      </c>
      <c r="L8" s="7">
        <f t="shared" si="4"/>
        <v>100000</v>
      </c>
      <c r="M8" s="7">
        <f t="shared" si="4"/>
        <v>0</v>
      </c>
      <c r="N8" s="7">
        <f>SUM(N9:N20)</f>
        <v>0</v>
      </c>
      <c r="O8" s="7">
        <f t="shared" si="4"/>
        <v>0</v>
      </c>
      <c r="P8" s="7">
        <f>SUM(P9:P20)</f>
        <v>0</v>
      </c>
      <c r="Q8" s="7">
        <f t="shared" si="4"/>
        <v>0</v>
      </c>
      <c r="R8" s="7">
        <f t="shared" si="4"/>
        <v>0</v>
      </c>
      <c r="S8" s="7">
        <f t="shared" si="4"/>
        <v>0</v>
      </c>
    </row>
    <row r="9" spans="1:19" ht="15">
      <c r="A9" s="2" t="s">
        <v>12</v>
      </c>
      <c r="B9" s="14" t="s">
        <v>165</v>
      </c>
      <c r="C9" s="21">
        <v>0</v>
      </c>
      <c r="D9" s="21">
        <v>0</v>
      </c>
      <c r="E9" s="21"/>
      <c r="F9" s="21">
        <v>100000</v>
      </c>
      <c r="G9" s="21">
        <v>113000</v>
      </c>
      <c r="H9" s="21">
        <v>124000</v>
      </c>
      <c r="I9" s="10">
        <v>100000</v>
      </c>
      <c r="J9" s="21"/>
      <c r="K9" s="21">
        <v>0</v>
      </c>
      <c r="L9" s="21">
        <f aca="true" t="shared" si="5" ref="L9:L19">F9+J9-K9</f>
        <v>100000</v>
      </c>
      <c r="M9" s="21">
        <v>0</v>
      </c>
      <c r="N9" s="21"/>
      <c r="O9" s="21"/>
      <c r="P9" s="21"/>
      <c r="Q9" s="21">
        <v>0</v>
      </c>
      <c r="R9" s="21">
        <v>0</v>
      </c>
      <c r="S9" s="21">
        <v>0</v>
      </c>
    </row>
    <row r="10" spans="1:19" ht="15">
      <c r="A10" s="2" t="s">
        <v>114</v>
      </c>
      <c r="B10" s="14" t="s">
        <v>115</v>
      </c>
      <c r="C10" s="21">
        <v>5000</v>
      </c>
      <c r="D10" s="21">
        <v>10000</v>
      </c>
      <c r="E10" s="21"/>
      <c r="F10" s="21"/>
      <c r="G10" s="21"/>
      <c r="H10" s="21"/>
      <c r="I10" s="21"/>
      <c r="J10" s="21"/>
      <c r="K10" s="21">
        <v>0</v>
      </c>
      <c r="L10" s="21">
        <f t="shared" si="5"/>
        <v>0</v>
      </c>
      <c r="M10" s="21">
        <v>0</v>
      </c>
      <c r="N10" s="21"/>
      <c r="O10" s="21">
        <v>0</v>
      </c>
      <c r="P10" s="21"/>
      <c r="Q10" s="21">
        <v>0</v>
      </c>
      <c r="R10" s="21">
        <v>0</v>
      </c>
      <c r="S10" s="21">
        <v>0</v>
      </c>
    </row>
    <row r="11" spans="1:19" ht="15">
      <c r="A11" s="2" t="s">
        <v>116</v>
      </c>
      <c r="B11" s="14" t="s">
        <v>117</v>
      </c>
      <c r="C11" s="21">
        <v>10000</v>
      </c>
      <c r="D11" s="21">
        <v>20000</v>
      </c>
      <c r="E11" s="21"/>
      <c r="F11" s="21"/>
      <c r="G11" s="21"/>
      <c r="H11" s="21"/>
      <c r="I11" s="21"/>
      <c r="J11" s="21"/>
      <c r="K11" s="21">
        <v>0</v>
      </c>
      <c r="L11" s="21">
        <f t="shared" si="5"/>
        <v>0</v>
      </c>
      <c r="M11" s="21">
        <v>0</v>
      </c>
      <c r="N11" s="21"/>
      <c r="O11" s="21">
        <v>0</v>
      </c>
      <c r="P11" s="21"/>
      <c r="Q11" s="21">
        <v>0</v>
      </c>
      <c r="R11" s="21">
        <v>0</v>
      </c>
      <c r="S11" s="21">
        <v>0</v>
      </c>
    </row>
    <row r="12" spans="1:19" ht="15">
      <c r="A12" s="2" t="s">
        <v>118</v>
      </c>
      <c r="B12" s="14" t="s">
        <v>119</v>
      </c>
      <c r="C12" s="21">
        <v>800000</v>
      </c>
      <c r="D12" s="21">
        <v>700000</v>
      </c>
      <c r="E12" s="21">
        <v>932500</v>
      </c>
      <c r="F12" s="21"/>
      <c r="G12" s="21"/>
      <c r="H12" s="21"/>
      <c r="I12" s="21"/>
      <c r="J12" s="21"/>
      <c r="K12" s="21">
        <v>0</v>
      </c>
      <c r="L12" s="21">
        <f t="shared" si="5"/>
        <v>0</v>
      </c>
      <c r="M12" s="21">
        <v>0</v>
      </c>
      <c r="N12" s="21"/>
      <c r="O12" s="21">
        <v>0</v>
      </c>
      <c r="P12" s="21"/>
      <c r="Q12" s="21">
        <v>0</v>
      </c>
      <c r="R12" s="21">
        <v>0</v>
      </c>
      <c r="S12" s="21">
        <v>0</v>
      </c>
    </row>
    <row r="13" spans="1:19" ht="15">
      <c r="A13" s="2" t="s">
        <v>120</v>
      </c>
      <c r="B13" s="14" t="s">
        <v>121</v>
      </c>
      <c r="C13" s="21">
        <v>0</v>
      </c>
      <c r="D13" s="21">
        <v>0</v>
      </c>
      <c r="E13" s="21"/>
      <c r="F13" s="21"/>
      <c r="G13" s="21"/>
      <c r="H13" s="21"/>
      <c r="I13" s="21"/>
      <c r="J13" s="21"/>
      <c r="K13" s="21">
        <v>0</v>
      </c>
      <c r="L13" s="21">
        <f t="shared" si="5"/>
        <v>0</v>
      </c>
      <c r="M13" s="21">
        <v>0</v>
      </c>
      <c r="N13" s="21"/>
      <c r="O13" s="21">
        <v>0</v>
      </c>
      <c r="P13" s="21"/>
      <c r="Q13" s="21">
        <v>0</v>
      </c>
      <c r="R13" s="21">
        <v>0</v>
      </c>
      <c r="S13" s="21">
        <v>0</v>
      </c>
    </row>
    <row r="14" spans="1:19" ht="15">
      <c r="A14" s="2" t="s">
        <v>122</v>
      </c>
      <c r="B14" s="14" t="s">
        <v>123</v>
      </c>
      <c r="C14" s="21">
        <v>0</v>
      </c>
      <c r="D14" s="21">
        <v>25000</v>
      </c>
      <c r="E14" s="21"/>
      <c r="F14" s="21"/>
      <c r="G14" s="21"/>
      <c r="H14" s="21"/>
      <c r="I14" s="21"/>
      <c r="J14" s="21"/>
      <c r="K14" s="21">
        <v>0</v>
      </c>
      <c r="L14" s="21">
        <f t="shared" si="5"/>
        <v>0</v>
      </c>
      <c r="M14" s="21">
        <v>0</v>
      </c>
      <c r="N14" s="21"/>
      <c r="O14" s="21">
        <v>0</v>
      </c>
      <c r="P14" s="21"/>
      <c r="Q14" s="21">
        <v>0</v>
      </c>
      <c r="R14" s="21">
        <v>0</v>
      </c>
      <c r="S14" s="21">
        <v>0</v>
      </c>
    </row>
    <row r="15" spans="1:19" ht="15">
      <c r="A15" s="2" t="s">
        <v>124</v>
      </c>
      <c r="B15" s="14" t="s">
        <v>125</v>
      </c>
      <c r="C15" s="21">
        <v>60000</v>
      </c>
      <c r="D15" s="21">
        <v>50000</v>
      </c>
      <c r="E15" s="21"/>
      <c r="F15" s="21"/>
      <c r="G15" s="21"/>
      <c r="H15" s="21"/>
      <c r="I15" s="21"/>
      <c r="J15" s="21"/>
      <c r="K15" s="21">
        <v>0</v>
      </c>
      <c r="L15" s="21">
        <f t="shared" si="5"/>
        <v>0</v>
      </c>
      <c r="M15" s="21">
        <v>0</v>
      </c>
      <c r="N15" s="21"/>
      <c r="O15" s="21">
        <v>0</v>
      </c>
      <c r="P15" s="21"/>
      <c r="Q15" s="21">
        <v>0</v>
      </c>
      <c r="R15" s="21">
        <v>0</v>
      </c>
      <c r="S15" s="21">
        <v>0</v>
      </c>
    </row>
    <row r="16" spans="1:19" ht="15">
      <c r="A16" s="2" t="s">
        <v>126</v>
      </c>
      <c r="B16" s="14" t="s">
        <v>127</v>
      </c>
      <c r="C16" s="21">
        <v>5000</v>
      </c>
      <c r="D16" s="21">
        <v>10000</v>
      </c>
      <c r="E16" s="21"/>
      <c r="F16" s="21"/>
      <c r="G16" s="21"/>
      <c r="H16" s="21"/>
      <c r="I16" s="21"/>
      <c r="J16" s="21"/>
      <c r="K16" s="21">
        <v>0</v>
      </c>
      <c r="L16" s="21">
        <f t="shared" si="5"/>
        <v>0</v>
      </c>
      <c r="M16" s="21">
        <v>0</v>
      </c>
      <c r="N16" s="21"/>
      <c r="O16" s="21">
        <v>0</v>
      </c>
      <c r="P16" s="21"/>
      <c r="Q16" s="21">
        <v>0</v>
      </c>
      <c r="R16" s="21">
        <v>0</v>
      </c>
      <c r="S16" s="21">
        <v>0</v>
      </c>
    </row>
    <row r="17" spans="1:19" ht="15">
      <c r="A17" s="2" t="s">
        <v>128</v>
      </c>
      <c r="B17" s="14" t="s">
        <v>129</v>
      </c>
      <c r="C17" s="21">
        <v>0</v>
      </c>
      <c r="D17" s="21">
        <v>5000</v>
      </c>
      <c r="E17" s="21"/>
      <c r="F17" s="21"/>
      <c r="G17" s="21"/>
      <c r="H17" s="21"/>
      <c r="I17" s="21"/>
      <c r="J17" s="21"/>
      <c r="K17" s="21">
        <v>0</v>
      </c>
      <c r="L17" s="21">
        <f t="shared" si="5"/>
        <v>0</v>
      </c>
      <c r="M17" s="21">
        <v>0</v>
      </c>
      <c r="N17" s="21"/>
      <c r="O17" s="21">
        <v>0</v>
      </c>
      <c r="P17" s="21"/>
      <c r="Q17" s="21">
        <v>0</v>
      </c>
      <c r="R17" s="21">
        <v>0</v>
      </c>
      <c r="S17" s="21">
        <v>0</v>
      </c>
    </row>
    <row r="18" spans="1:19" ht="15">
      <c r="A18" s="2" t="s">
        <v>130</v>
      </c>
      <c r="B18" s="14" t="s">
        <v>131</v>
      </c>
      <c r="C18" s="21">
        <v>0</v>
      </c>
      <c r="D18" s="21">
        <v>5000</v>
      </c>
      <c r="E18" s="21"/>
      <c r="F18" s="21"/>
      <c r="G18" s="21"/>
      <c r="H18" s="21"/>
      <c r="I18" s="21"/>
      <c r="J18" s="21"/>
      <c r="K18" s="21">
        <v>0</v>
      </c>
      <c r="L18" s="21">
        <f t="shared" si="5"/>
        <v>0</v>
      </c>
      <c r="M18" s="21">
        <v>0</v>
      </c>
      <c r="N18" s="21"/>
      <c r="O18" s="21">
        <v>0</v>
      </c>
      <c r="P18" s="21"/>
      <c r="Q18" s="21">
        <v>0</v>
      </c>
      <c r="R18" s="21">
        <v>0</v>
      </c>
      <c r="S18" s="21">
        <v>0</v>
      </c>
    </row>
    <row r="19" spans="1:19" ht="15">
      <c r="A19" s="2" t="s">
        <v>132</v>
      </c>
      <c r="B19" s="14" t="s">
        <v>133</v>
      </c>
      <c r="C19" s="21">
        <v>0</v>
      </c>
      <c r="D19" s="21">
        <v>5000</v>
      </c>
      <c r="E19" s="21"/>
      <c r="F19" s="21"/>
      <c r="G19" s="21"/>
      <c r="H19" s="21"/>
      <c r="I19" s="21"/>
      <c r="J19" s="21"/>
      <c r="K19" s="21">
        <v>0</v>
      </c>
      <c r="L19" s="21">
        <f t="shared" si="5"/>
        <v>0</v>
      </c>
      <c r="M19" s="21">
        <v>0</v>
      </c>
      <c r="N19" s="21"/>
      <c r="O19" s="21">
        <v>0</v>
      </c>
      <c r="P19" s="21"/>
      <c r="Q19" s="21">
        <v>0</v>
      </c>
      <c r="R19" s="21">
        <v>0</v>
      </c>
      <c r="S19" s="21">
        <v>0</v>
      </c>
    </row>
    <row r="20" spans="1:19" ht="15">
      <c r="A20" s="1" t="s">
        <v>211</v>
      </c>
      <c r="B20" s="2" t="s">
        <v>183</v>
      </c>
      <c r="C20" s="10">
        <v>0</v>
      </c>
      <c r="D20" s="21">
        <v>5000</v>
      </c>
      <c r="E20" s="10"/>
      <c r="F20" s="21"/>
      <c r="G20" s="21"/>
      <c r="H20" s="21"/>
      <c r="I20" s="21"/>
      <c r="J20" s="21"/>
      <c r="K20" s="21">
        <v>0</v>
      </c>
      <c r="L20" s="21">
        <f>F20+J20-K20</f>
        <v>0</v>
      </c>
      <c r="M20" s="21">
        <v>0</v>
      </c>
      <c r="N20" s="21"/>
      <c r="O20" s="21">
        <v>0</v>
      </c>
      <c r="P20" s="21"/>
      <c r="Q20" s="21">
        <v>0</v>
      </c>
      <c r="R20" s="21">
        <v>0</v>
      </c>
      <c r="S20" s="21">
        <v>0</v>
      </c>
    </row>
    <row r="21" spans="1:19" ht="15">
      <c r="A21" s="6" t="s">
        <v>60</v>
      </c>
      <c r="B21" s="17" t="s">
        <v>61</v>
      </c>
      <c r="C21" s="7">
        <f>SUM(C22:C29)</f>
        <v>100000</v>
      </c>
      <c r="D21" s="7">
        <f>SUM(D22:D29)</f>
        <v>70000</v>
      </c>
      <c r="E21" s="7">
        <f>SUM(E22:E29)</f>
        <v>70000</v>
      </c>
      <c r="F21" s="7">
        <f aca="true" t="shared" si="6" ref="F21:S21">SUM(F22:F29)</f>
        <v>0</v>
      </c>
      <c r="G21" s="7">
        <f>SUM(G22:G29)</f>
        <v>0</v>
      </c>
      <c r="H21" s="7">
        <f>SUM(H22:H29)</f>
        <v>0</v>
      </c>
      <c r="I21" s="7">
        <f t="shared" si="6"/>
        <v>0</v>
      </c>
      <c r="J21" s="7">
        <f t="shared" si="6"/>
        <v>0</v>
      </c>
      <c r="K21" s="7">
        <f t="shared" si="6"/>
        <v>0</v>
      </c>
      <c r="L21" s="7">
        <f t="shared" si="6"/>
        <v>0</v>
      </c>
      <c r="M21" s="7">
        <f t="shared" si="6"/>
        <v>0</v>
      </c>
      <c r="N21" s="7">
        <f>SUM(N22:N29)</f>
        <v>0</v>
      </c>
      <c r="O21" s="7">
        <f t="shared" si="6"/>
        <v>0</v>
      </c>
      <c r="P21" s="7">
        <f>SUM(P22:P29)</f>
        <v>0</v>
      </c>
      <c r="Q21" s="7">
        <f t="shared" si="6"/>
        <v>0</v>
      </c>
      <c r="R21" s="7">
        <f t="shared" si="6"/>
        <v>0</v>
      </c>
      <c r="S21" s="7">
        <f t="shared" si="6"/>
        <v>0</v>
      </c>
    </row>
    <row r="22" spans="1:19" ht="15">
      <c r="A22" s="2" t="s">
        <v>134</v>
      </c>
      <c r="B22" s="14" t="s">
        <v>135</v>
      </c>
      <c r="C22" s="10">
        <v>0</v>
      </c>
      <c r="D22" s="21">
        <v>10000</v>
      </c>
      <c r="E22" s="10"/>
      <c r="F22" s="21"/>
      <c r="G22" s="21"/>
      <c r="H22" s="21"/>
      <c r="I22" s="21"/>
      <c r="J22" s="21"/>
      <c r="K22" s="21">
        <v>0</v>
      </c>
      <c r="L22" s="21">
        <f aca="true" t="shared" si="7" ref="L22:L29">F22+J22-K22</f>
        <v>0</v>
      </c>
      <c r="M22" s="21">
        <v>0</v>
      </c>
      <c r="N22" s="21"/>
      <c r="O22" s="21">
        <v>0</v>
      </c>
      <c r="P22" s="21"/>
      <c r="Q22" s="21">
        <v>0</v>
      </c>
      <c r="R22" s="21">
        <v>0</v>
      </c>
      <c r="S22" s="21">
        <v>0</v>
      </c>
    </row>
    <row r="23" spans="1:19" ht="15">
      <c r="A23" s="2" t="s">
        <v>136</v>
      </c>
      <c r="B23" s="14" t="s">
        <v>137</v>
      </c>
      <c r="C23" s="10">
        <v>0</v>
      </c>
      <c r="D23" s="21">
        <v>5000</v>
      </c>
      <c r="E23" s="10"/>
      <c r="F23" s="21"/>
      <c r="G23" s="21"/>
      <c r="H23" s="21"/>
      <c r="I23" s="21"/>
      <c r="J23" s="21"/>
      <c r="K23" s="21">
        <v>0</v>
      </c>
      <c r="L23" s="21">
        <f t="shared" si="7"/>
        <v>0</v>
      </c>
      <c r="M23" s="21">
        <v>0</v>
      </c>
      <c r="N23" s="21"/>
      <c r="O23" s="21">
        <v>0</v>
      </c>
      <c r="P23" s="21"/>
      <c r="Q23" s="21">
        <v>0</v>
      </c>
      <c r="R23" s="21">
        <v>0</v>
      </c>
      <c r="S23" s="21">
        <v>0</v>
      </c>
    </row>
    <row r="24" spans="1:19" ht="15">
      <c r="A24" s="1" t="s">
        <v>212</v>
      </c>
      <c r="B24" s="2" t="s">
        <v>213</v>
      </c>
      <c r="C24" s="10">
        <v>0</v>
      </c>
      <c r="D24" s="21">
        <v>10000</v>
      </c>
      <c r="E24" s="10"/>
      <c r="F24" s="21"/>
      <c r="G24" s="21"/>
      <c r="H24" s="21"/>
      <c r="I24" s="21"/>
      <c r="J24" s="21"/>
      <c r="K24" s="21">
        <v>0</v>
      </c>
      <c r="L24" s="21">
        <f>F24+J24-K24</f>
        <v>0</v>
      </c>
      <c r="M24" s="21">
        <v>0</v>
      </c>
      <c r="N24" s="21"/>
      <c r="O24" s="21">
        <v>0</v>
      </c>
      <c r="P24" s="21"/>
      <c r="Q24" s="21">
        <v>0</v>
      </c>
      <c r="R24" s="21">
        <v>0</v>
      </c>
      <c r="S24" s="21">
        <v>0</v>
      </c>
    </row>
    <row r="25" spans="1:19" ht="15">
      <c r="A25" s="2" t="s">
        <v>138</v>
      </c>
      <c r="B25" s="14" t="s">
        <v>139</v>
      </c>
      <c r="C25" s="10">
        <v>0</v>
      </c>
      <c r="D25" s="21">
        <v>0</v>
      </c>
      <c r="E25" s="10"/>
      <c r="F25" s="21"/>
      <c r="G25" s="21"/>
      <c r="H25" s="21"/>
      <c r="I25" s="21"/>
      <c r="J25" s="21"/>
      <c r="K25" s="21">
        <v>0</v>
      </c>
      <c r="L25" s="21">
        <f t="shared" si="7"/>
        <v>0</v>
      </c>
      <c r="M25" s="21">
        <v>0</v>
      </c>
      <c r="N25" s="21"/>
      <c r="O25" s="21">
        <v>0</v>
      </c>
      <c r="P25" s="21"/>
      <c r="Q25" s="21">
        <v>0</v>
      </c>
      <c r="R25" s="21">
        <v>0</v>
      </c>
      <c r="S25" s="21">
        <v>0</v>
      </c>
    </row>
    <row r="26" spans="1:19" ht="15">
      <c r="A26" s="2" t="s">
        <v>140</v>
      </c>
      <c r="B26" s="14" t="s">
        <v>141</v>
      </c>
      <c r="C26" s="21">
        <v>50000</v>
      </c>
      <c r="D26" s="21">
        <v>5000</v>
      </c>
      <c r="E26" s="21">
        <v>70000</v>
      </c>
      <c r="F26" s="21"/>
      <c r="G26" s="21"/>
      <c r="H26" s="21"/>
      <c r="I26" s="21"/>
      <c r="J26" s="21"/>
      <c r="K26" s="21">
        <v>0</v>
      </c>
      <c r="L26" s="21">
        <f t="shared" si="7"/>
        <v>0</v>
      </c>
      <c r="M26" s="21">
        <v>0</v>
      </c>
      <c r="N26" s="21"/>
      <c r="O26" s="21">
        <v>0</v>
      </c>
      <c r="P26" s="21"/>
      <c r="Q26" s="21">
        <v>0</v>
      </c>
      <c r="R26" s="21">
        <v>0</v>
      </c>
      <c r="S26" s="21">
        <v>0</v>
      </c>
    </row>
    <row r="27" spans="1:19" ht="15">
      <c r="A27" s="2" t="s">
        <v>142</v>
      </c>
      <c r="B27" s="14" t="s">
        <v>143</v>
      </c>
      <c r="C27" s="10">
        <v>0</v>
      </c>
      <c r="D27" s="21">
        <v>20000</v>
      </c>
      <c r="E27" s="10"/>
      <c r="F27" s="21"/>
      <c r="G27" s="21"/>
      <c r="H27" s="21"/>
      <c r="I27" s="21"/>
      <c r="J27" s="21"/>
      <c r="K27" s="21">
        <v>0</v>
      </c>
      <c r="L27" s="21">
        <f t="shared" si="7"/>
        <v>0</v>
      </c>
      <c r="M27" s="21">
        <v>0</v>
      </c>
      <c r="N27" s="21"/>
      <c r="O27" s="21">
        <v>0</v>
      </c>
      <c r="P27" s="21"/>
      <c r="Q27" s="21">
        <v>0</v>
      </c>
      <c r="R27" s="21">
        <v>0</v>
      </c>
      <c r="S27" s="21">
        <v>0</v>
      </c>
    </row>
    <row r="28" spans="1:19" ht="15">
      <c r="A28" s="2" t="s">
        <v>144</v>
      </c>
      <c r="B28" s="14" t="s">
        <v>145</v>
      </c>
      <c r="C28" s="10">
        <v>0</v>
      </c>
      <c r="D28" s="21">
        <v>10000</v>
      </c>
      <c r="E28" s="10"/>
      <c r="F28" s="21"/>
      <c r="G28" s="21"/>
      <c r="H28" s="21"/>
      <c r="I28" s="21"/>
      <c r="J28" s="21"/>
      <c r="K28" s="21">
        <v>0</v>
      </c>
      <c r="L28" s="21">
        <f t="shared" si="7"/>
        <v>0</v>
      </c>
      <c r="M28" s="21">
        <v>0</v>
      </c>
      <c r="N28" s="21"/>
      <c r="O28" s="21">
        <v>0</v>
      </c>
      <c r="P28" s="21"/>
      <c r="Q28" s="21">
        <v>0</v>
      </c>
      <c r="R28" s="21">
        <v>0</v>
      </c>
      <c r="S28" s="21">
        <v>0</v>
      </c>
    </row>
    <row r="29" spans="1:19" ht="15">
      <c r="A29" s="2" t="s">
        <v>146</v>
      </c>
      <c r="B29" s="14" t="s">
        <v>147</v>
      </c>
      <c r="C29" s="21">
        <v>50000</v>
      </c>
      <c r="D29" s="21">
        <v>10000</v>
      </c>
      <c r="E29" s="21"/>
      <c r="F29" s="21"/>
      <c r="G29" s="21"/>
      <c r="H29" s="21"/>
      <c r="I29" s="21"/>
      <c r="J29" s="21"/>
      <c r="K29" s="21">
        <v>0</v>
      </c>
      <c r="L29" s="21">
        <f t="shared" si="7"/>
        <v>0</v>
      </c>
      <c r="M29" s="21">
        <v>0</v>
      </c>
      <c r="N29" s="21"/>
      <c r="O29" s="21">
        <v>0</v>
      </c>
      <c r="P29" s="21"/>
      <c r="Q29" s="21">
        <v>0</v>
      </c>
      <c r="R29" s="21">
        <v>0</v>
      </c>
      <c r="S29" s="21">
        <v>0</v>
      </c>
    </row>
    <row r="30" spans="1:19" ht="15">
      <c r="A30" s="6" t="s">
        <v>62</v>
      </c>
      <c r="B30" s="17" t="s">
        <v>63</v>
      </c>
      <c r="C30" s="7">
        <f>SUM(C31:C35)</f>
        <v>20000</v>
      </c>
      <c r="D30" s="7">
        <f>SUM(D31:D35)</f>
        <v>80000</v>
      </c>
      <c r="E30" s="7">
        <f>SUM(E31:E35)</f>
        <v>80000</v>
      </c>
      <c r="F30" s="7">
        <f aca="true" t="shared" si="8" ref="F30:S30">SUM(F31:F35)</f>
        <v>0</v>
      </c>
      <c r="G30" s="7">
        <f>SUM(G31:G35)</f>
        <v>0</v>
      </c>
      <c r="H30" s="7">
        <f>SUM(H31:H35)</f>
        <v>0</v>
      </c>
      <c r="I30" s="7">
        <f>SUM(I31:I35)</f>
        <v>0</v>
      </c>
      <c r="J30" s="7">
        <f t="shared" si="8"/>
        <v>0</v>
      </c>
      <c r="K30" s="7">
        <f t="shared" si="8"/>
        <v>0</v>
      </c>
      <c r="L30" s="7">
        <f t="shared" si="8"/>
        <v>0</v>
      </c>
      <c r="M30" s="7">
        <f t="shared" si="8"/>
        <v>0</v>
      </c>
      <c r="N30" s="7">
        <f>SUM(N31:N35)</f>
        <v>0</v>
      </c>
      <c r="O30" s="7">
        <f t="shared" si="8"/>
        <v>0</v>
      </c>
      <c r="P30" s="7">
        <f>SUM(P31:P35)</f>
        <v>0</v>
      </c>
      <c r="Q30" s="7">
        <f t="shared" si="8"/>
        <v>0</v>
      </c>
      <c r="R30" s="7">
        <f t="shared" si="8"/>
        <v>0</v>
      </c>
      <c r="S30" s="7">
        <f t="shared" si="8"/>
        <v>0</v>
      </c>
    </row>
    <row r="31" spans="1:19" ht="15">
      <c r="A31" s="2" t="s">
        <v>148</v>
      </c>
      <c r="B31" s="14" t="s">
        <v>149</v>
      </c>
      <c r="C31" s="21">
        <v>20000</v>
      </c>
      <c r="D31" s="21">
        <v>25000</v>
      </c>
      <c r="E31" s="21"/>
      <c r="F31" s="21"/>
      <c r="G31" s="21"/>
      <c r="H31" s="21"/>
      <c r="I31" s="21"/>
      <c r="J31" s="21"/>
      <c r="K31" s="21">
        <v>0</v>
      </c>
      <c r="L31" s="21">
        <f>F31+J31-K31</f>
        <v>0</v>
      </c>
      <c r="M31" s="21">
        <v>0</v>
      </c>
      <c r="N31" s="21"/>
      <c r="O31" s="21">
        <v>0</v>
      </c>
      <c r="P31" s="21"/>
      <c r="Q31" s="21">
        <v>0</v>
      </c>
      <c r="R31" s="21">
        <v>0</v>
      </c>
      <c r="S31" s="21">
        <v>0</v>
      </c>
    </row>
    <row r="32" spans="1:19" ht="15">
      <c r="A32" s="1" t="s">
        <v>214</v>
      </c>
      <c r="B32" s="2" t="s">
        <v>215</v>
      </c>
      <c r="C32" s="10">
        <v>0</v>
      </c>
      <c r="D32" s="21">
        <v>25000</v>
      </c>
      <c r="E32" s="10"/>
      <c r="F32" s="21"/>
      <c r="G32" s="21"/>
      <c r="H32" s="21"/>
      <c r="I32" s="21"/>
      <c r="J32" s="21"/>
      <c r="K32" s="21">
        <v>0</v>
      </c>
      <c r="L32" s="21">
        <f>F32+J32-K32</f>
        <v>0</v>
      </c>
      <c r="M32" s="21">
        <v>0</v>
      </c>
      <c r="N32" s="21"/>
      <c r="O32" s="21">
        <v>0</v>
      </c>
      <c r="P32" s="21"/>
      <c r="Q32" s="21">
        <v>0</v>
      </c>
      <c r="R32" s="21">
        <v>0</v>
      </c>
      <c r="S32" s="21">
        <v>0</v>
      </c>
    </row>
    <row r="33" spans="1:19" ht="15">
      <c r="A33" s="2" t="s">
        <v>150</v>
      </c>
      <c r="B33" s="14" t="s">
        <v>151</v>
      </c>
      <c r="C33" s="10">
        <v>0</v>
      </c>
      <c r="D33" s="21">
        <v>10000</v>
      </c>
      <c r="E33" s="10"/>
      <c r="F33" s="21"/>
      <c r="G33" s="21"/>
      <c r="H33" s="21"/>
      <c r="I33" s="21"/>
      <c r="J33" s="21"/>
      <c r="K33" s="21">
        <v>0</v>
      </c>
      <c r="L33" s="21">
        <f>F33+J33-K33</f>
        <v>0</v>
      </c>
      <c r="M33" s="21">
        <v>0</v>
      </c>
      <c r="N33" s="21"/>
      <c r="O33" s="21">
        <v>0</v>
      </c>
      <c r="P33" s="21"/>
      <c r="Q33" s="21">
        <v>0</v>
      </c>
      <c r="R33" s="21">
        <v>0</v>
      </c>
      <c r="S33" s="21">
        <v>0</v>
      </c>
    </row>
    <row r="34" spans="1:19" ht="15">
      <c r="A34" s="2" t="s">
        <v>152</v>
      </c>
      <c r="B34" s="14" t="s">
        <v>153</v>
      </c>
      <c r="C34" s="10">
        <v>0</v>
      </c>
      <c r="D34" s="21">
        <v>10000</v>
      </c>
      <c r="E34" s="10"/>
      <c r="F34" s="21"/>
      <c r="G34" s="21"/>
      <c r="H34" s="21"/>
      <c r="I34" s="21"/>
      <c r="J34" s="21"/>
      <c r="K34" s="21">
        <v>0</v>
      </c>
      <c r="L34" s="21">
        <f>F34+J34-K34</f>
        <v>0</v>
      </c>
      <c r="M34" s="21">
        <v>0</v>
      </c>
      <c r="N34" s="21"/>
      <c r="O34" s="21">
        <v>0</v>
      </c>
      <c r="P34" s="21"/>
      <c r="Q34" s="21">
        <v>0</v>
      </c>
      <c r="R34" s="21">
        <v>0</v>
      </c>
      <c r="S34" s="21">
        <v>0</v>
      </c>
    </row>
    <row r="35" spans="1:19" ht="15">
      <c r="A35" s="1" t="s">
        <v>216</v>
      </c>
      <c r="B35" s="2" t="s">
        <v>217</v>
      </c>
      <c r="C35" s="10">
        <v>0</v>
      </c>
      <c r="D35" s="21">
        <v>10000</v>
      </c>
      <c r="E35" s="10">
        <v>80000</v>
      </c>
      <c r="F35" s="21"/>
      <c r="G35" s="21"/>
      <c r="H35" s="21"/>
      <c r="I35" s="21"/>
      <c r="J35" s="21"/>
      <c r="K35" s="21">
        <v>0</v>
      </c>
      <c r="L35" s="21">
        <f>F35+J35-K35</f>
        <v>0</v>
      </c>
      <c r="M35" s="21">
        <v>0</v>
      </c>
      <c r="N35" s="21"/>
      <c r="O35" s="21">
        <v>0</v>
      </c>
      <c r="P35" s="21"/>
      <c r="Q35" s="21">
        <v>0</v>
      </c>
      <c r="R35" s="21">
        <v>0</v>
      </c>
      <c r="S35" s="21">
        <v>0</v>
      </c>
    </row>
    <row r="36" spans="1:19" ht="15">
      <c r="A36" s="6" t="s">
        <v>64</v>
      </c>
      <c r="B36" s="17" t="s">
        <v>65</v>
      </c>
      <c r="C36" s="7">
        <f>SUM(C37:C38)</f>
        <v>2300000</v>
      </c>
      <c r="D36" s="7">
        <f>SUM(D37:D38)</f>
        <v>2864000</v>
      </c>
      <c r="E36" s="7">
        <f>SUM(E37:E38)</f>
        <v>2864000</v>
      </c>
      <c r="F36" s="7">
        <f aca="true" t="shared" si="9" ref="F36:S36">SUM(F37:F38)</f>
        <v>0</v>
      </c>
      <c r="G36" s="7">
        <f>SUM(G37:G38)</f>
        <v>0</v>
      </c>
      <c r="H36" s="7">
        <f>SUM(H37:H38)</f>
        <v>0</v>
      </c>
      <c r="I36" s="7">
        <f>SUM(I37:I38)</f>
        <v>0</v>
      </c>
      <c r="J36" s="7">
        <f t="shared" si="9"/>
        <v>0</v>
      </c>
      <c r="K36" s="7">
        <f t="shared" si="9"/>
        <v>0</v>
      </c>
      <c r="L36" s="7">
        <f t="shared" si="9"/>
        <v>0</v>
      </c>
      <c r="M36" s="7">
        <f t="shared" si="9"/>
        <v>0</v>
      </c>
      <c r="N36" s="7">
        <f>SUM(N37:N38)</f>
        <v>0</v>
      </c>
      <c r="O36" s="7">
        <f t="shared" si="9"/>
        <v>0</v>
      </c>
      <c r="P36" s="7">
        <f>SUM(P37:P38)</f>
        <v>0</v>
      </c>
      <c r="Q36" s="7">
        <f t="shared" si="9"/>
        <v>0</v>
      </c>
      <c r="R36" s="7">
        <f t="shared" si="9"/>
        <v>0</v>
      </c>
      <c r="S36" s="7">
        <f t="shared" si="9"/>
        <v>0</v>
      </c>
    </row>
    <row r="37" spans="1:19" ht="15">
      <c r="A37" s="2" t="s">
        <v>13</v>
      </c>
      <c r="B37" s="14" t="s">
        <v>135</v>
      </c>
      <c r="C37" s="10">
        <v>0</v>
      </c>
      <c r="D37" s="21">
        <v>10000</v>
      </c>
      <c r="E37" s="10"/>
      <c r="F37" s="21"/>
      <c r="G37" s="21"/>
      <c r="H37" s="21"/>
      <c r="I37" s="21"/>
      <c r="J37" s="21"/>
      <c r="K37" s="21">
        <v>0</v>
      </c>
      <c r="L37" s="21">
        <f>F37+J37-K37</f>
        <v>0</v>
      </c>
      <c r="M37" s="21">
        <v>0</v>
      </c>
      <c r="N37" s="21"/>
      <c r="O37" s="21">
        <v>0</v>
      </c>
      <c r="P37" s="21"/>
      <c r="Q37" s="21">
        <v>0</v>
      </c>
      <c r="R37" s="21">
        <v>0</v>
      </c>
      <c r="S37" s="21">
        <v>0</v>
      </c>
    </row>
    <row r="38" spans="1:19" ht="15">
      <c r="A38" s="2" t="s">
        <v>154</v>
      </c>
      <c r="B38" s="14" t="s">
        <v>155</v>
      </c>
      <c r="C38" s="21">
        <v>2300000</v>
      </c>
      <c r="D38" s="21">
        <v>2854000</v>
      </c>
      <c r="E38" s="21">
        <v>2864000</v>
      </c>
      <c r="F38" s="21"/>
      <c r="G38" s="21"/>
      <c r="H38" s="21"/>
      <c r="I38" s="21"/>
      <c r="J38" s="21"/>
      <c r="K38" s="21">
        <v>0</v>
      </c>
      <c r="L38" s="21">
        <f>F38+J38-K38</f>
        <v>0</v>
      </c>
      <c r="M38" s="21">
        <v>0</v>
      </c>
      <c r="N38" s="21"/>
      <c r="O38" s="21">
        <v>0</v>
      </c>
      <c r="P38" s="21"/>
      <c r="Q38" s="21">
        <v>0</v>
      </c>
      <c r="R38" s="21">
        <v>0</v>
      </c>
      <c r="S38" s="21">
        <v>0</v>
      </c>
    </row>
    <row r="39" spans="1:19" ht="15">
      <c r="A39" s="6" t="s">
        <v>66</v>
      </c>
      <c r="B39" s="17" t="s">
        <v>159</v>
      </c>
      <c r="C39" s="7">
        <f>SUM(C40:C42)</f>
        <v>200000</v>
      </c>
      <c r="D39" s="7">
        <f>SUM(D40:D42)</f>
        <v>140000</v>
      </c>
      <c r="E39" s="7">
        <f>SUM(E40:E42)</f>
        <v>140000</v>
      </c>
      <c r="F39" s="7">
        <f aca="true" t="shared" si="10" ref="F39:S39">SUM(F40:F42)</f>
        <v>0</v>
      </c>
      <c r="G39" s="7">
        <f>SUM(G40:G42)</f>
        <v>0</v>
      </c>
      <c r="H39" s="7">
        <f>SUM(H40:H42)</f>
        <v>0</v>
      </c>
      <c r="I39" s="7">
        <f>SUM(I40:I42)</f>
        <v>0</v>
      </c>
      <c r="J39" s="7">
        <f t="shared" si="10"/>
        <v>0</v>
      </c>
      <c r="K39" s="7">
        <f t="shared" si="10"/>
        <v>0</v>
      </c>
      <c r="L39" s="7">
        <f t="shared" si="10"/>
        <v>0</v>
      </c>
      <c r="M39" s="7">
        <f t="shared" si="10"/>
        <v>0</v>
      </c>
      <c r="N39" s="7">
        <f>SUM(N40:N42)</f>
        <v>0</v>
      </c>
      <c r="O39" s="7">
        <f t="shared" si="10"/>
        <v>0</v>
      </c>
      <c r="P39" s="7">
        <f>SUM(P40:P42)</f>
        <v>0</v>
      </c>
      <c r="Q39" s="7">
        <f t="shared" si="10"/>
        <v>0</v>
      </c>
      <c r="R39" s="7">
        <f t="shared" si="10"/>
        <v>0</v>
      </c>
      <c r="S39" s="7">
        <f t="shared" si="10"/>
        <v>0</v>
      </c>
    </row>
    <row r="40" spans="1:19" ht="15">
      <c r="A40" s="2" t="s">
        <v>156</v>
      </c>
      <c r="B40" s="14" t="s">
        <v>207</v>
      </c>
      <c r="C40" s="21">
        <v>25000</v>
      </c>
      <c r="D40" s="21">
        <v>20000</v>
      </c>
      <c r="E40" s="21">
        <v>140000</v>
      </c>
      <c r="F40" s="21"/>
      <c r="G40" s="21"/>
      <c r="H40" s="21"/>
      <c r="I40" s="21"/>
      <c r="J40" s="21"/>
      <c r="K40" s="21">
        <v>0</v>
      </c>
      <c r="L40" s="21">
        <f>F40+J40-K40</f>
        <v>0</v>
      </c>
      <c r="M40" s="21">
        <v>0</v>
      </c>
      <c r="N40" s="21"/>
      <c r="O40" s="21">
        <v>0</v>
      </c>
      <c r="P40" s="21"/>
      <c r="Q40" s="21">
        <v>0</v>
      </c>
      <c r="R40" s="21">
        <v>0</v>
      </c>
      <c r="S40" s="21">
        <v>0</v>
      </c>
    </row>
    <row r="41" spans="1:19" ht="15">
      <c r="A41" s="2" t="s">
        <v>157</v>
      </c>
      <c r="B41" s="14" t="s">
        <v>208</v>
      </c>
      <c r="C41" s="21">
        <v>45000</v>
      </c>
      <c r="D41" s="21">
        <v>20000</v>
      </c>
      <c r="E41" s="21"/>
      <c r="F41" s="21"/>
      <c r="G41" s="21"/>
      <c r="H41" s="21"/>
      <c r="I41" s="21"/>
      <c r="J41" s="21"/>
      <c r="K41" s="21">
        <v>0</v>
      </c>
      <c r="L41" s="21">
        <f>F41+J41-K41</f>
        <v>0</v>
      </c>
      <c r="M41" s="21">
        <v>0</v>
      </c>
      <c r="N41" s="21"/>
      <c r="O41" s="21">
        <v>0</v>
      </c>
      <c r="P41" s="21"/>
      <c r="Q41" s="21">
        <v>0</v>
      </c>
      <c r="R41" s="21">
        <v>0</v>
      </c>
      <c r="S41" s="21">
        <v>0</v>
      </c>
    </row>
    <row r="42" spans="1:19" ht="15">
      <c r="A42" s="2" t="s">
        <v>158</v>
      </c>
      <c r="B42" s="14" t="s">
        <v>159</v>
      </c>
      <c r="C42" s="21">
        <v>130000</v>
      </c>
      <c r="D42" s="21">
        <v>100000</v>
      </c>
      <c r="E42" s="21"/>
      <c r="F42" s="21"/>
      <c r="G42" s="21"/>
      <c r="H42" s="21"/>
      <c r="I42" s="21"/>
      <c r="J42" s="21"/>
      <c r="K42" s="21">
        <v>0</v>
      </c>
      <c r="L42" s="21">
        <f>F42+J42-K42</f>
        <v>0</v>
      </c>
      <c r="M42" s="21">
        <v>0</v>
      </c>
      <c r="N42" s="21"/>
      <c r="O42" s="21">
        <v>0</v>
      </c>
      <c r="P42" s="21"/>
      <c r="Q42" s="21">
        <v>0</v>
      </c>
      <c r="R42" s="21">
        <v>0</v>
      </c>
      <c r="S42" s="21">
        <v>0</v>
      </c>
    </row>
    <row r="43" spans="1:19" ht="15" hidden="1">
      <c r="A43" s="27" t="s">
        <v>67</v>
      </c>
      <c r="B43" s="29" t="s">
        <v>69</v>
      </c>
      <c r="C43" s="28">
        <f aca="true" t="shared" si="11" ref="C43:S44">C44</f>
        <v>0</v>
      </c>
      <c r="D43" s="28">
        <f t="shared" si="11"/>
        <v>0</v>
      </c>
      <c r="E43" s="28">
        <f t="shared" si="11"/>
        <v>0</v>
      </c>
      <c r="F43" s="28">
        <f t="shared" si="11"/>
        <v>0</v>
      </c>
      <c r="G43" s="28">
        <f t="shared" si="11"/>
        <v>0</v>
      </c>
      <c r="H43" s="28">
        <f t="shared" si="11"/>
        <v>0</v>
      </c>
      <c r="I43" s="28">
        <f t="shared" si="11"/>
        <v>0</v>
      </c>
      <c r="J43" s="28">
        <f t="shared" si="11"/>
        <v>0</v>
      </c>
      <c r="K43" s="28">
        <f t="shared" si="11"/>
        <v>0</v>
      </c>
      <c r="L43" s="28">
        <f t="shared" si="11"/>
        <v>0</v>
      </c>
      <c r="M43" s="28">
        <f t="shared" si="11"/>
        <v>0</v>
      </c>
      <c r="N43" s="28">
        <f t="shared" si="11"/>
        <v>0</v>
      </c>
      <c r="O43" s="28">
        <f t="shared" si="11"/>
        <v>0</v>
      </c>
      <c r="P43" s="28">
        <f t="shared" si="11"/>
        <v>0</v>
      </c>
      <c r="Q43" s="28">
        <f t="shared" si="11"/>
        <v>0</v>
      </c>
      <c r="R43" s="28">
        <f t="shared" si="11"/>
        <v>0</v>
      </c>
      <c r="S43" s="28">
        <f t="shared" si="11"/>
        <v>0</v>
      </c>
    </row>
    <row r="44" spans="1:19" ht="15" hidden="1">
      <c r="A44" s="6" t="s">
        <v>68</v>
      </c>
      <c r="B44" s="17" t="s">
        <v>70</v>
      </c>
      <c r="C44" s="13">
        <f t="shared" si="11"/>
        <v>0</v>
      </c>
      <c r="D44" s="13">
        <f t="shared" si="11"/>
        <v>0</v>
      </c>
      <c r="E44" s="13">
        <f t="shared" si="11"/>
        <v>0</v>
      </c>
      <c r="F44" s="13">
        <f t="shared" si="11"/>
        <v>0</v>
      </c>
      <c r="G44" s="13">
        <f t="shared" si="11"/>
        <v>0</v>
      </c>
      <c r="H44" s="13">
        <f t="shared" si="11"/>
        <v>0</v>
      </c>
      <c r="I44" s="13">
        <f t="shared" si="11"/>
        <v>0</v>
      </c>
      <c r="J44" s="13">
        <f t="shared" si="11"/>
        <v>0</v>
      </c>
      <c r="K44" s="13">
        <f t="shared" si="11"/>
        <v>0</v>
      </c>
      <c r="L44" s="13">
        <f t="shared" si="11"/>
        <v>0</v>
      </c>
      <c r="M44" s="13">
        <f t="shared" si="11"/>
        <v>0</v>
      </c>
      <c r="N44" s="13">
        <f t="shared" si="11"/>
        <v>0</v>
      </c>
      <c r="O44" s="13">
        <f t="shared" si="11"/>
        <v>0</v>
      </c>
      <c r="P44" s="13">
        <f t="shared" si="11"/>
        <v>0</v>
      </c>
      <c r="Q44" s="13">
        <f t="shared" si="11"/>
        <v>0</v>
      </c>
      <c r="R44" s="13">
        <f t="shared" si="11"/>
        <v>0</v>
      </c>
      <c r="S44" s="13">
        <f t="shared" si="11"/>
        <v>0</v>
      </c>
    </row>
    <row r="45" spans="1:19" ht="15" hidden="1">
      <c r="A45" s="2" t="s">
        <v>160</v>
      </c>
      <c r="B45" s="14" t="s">
        <v>113</v>
      </c>
      <c r="C45" s="10">
        <v>0</v>
      </c>
      <c r="D45" s="21">
        <v>0</v>
      </c>
      <c r="E45" s="10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f>F45+J45-K45</f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  <c r="S45" s="21">
        <v>0</v>
      </c>
    </row>
    <row r="46" spans="1:19" ht="15">
      <c r="A46" s="4" t="s">
        <v>71</v>
      </c>
      <c r="B46" s="16" t="s">
        <v>72</v>
      </c>
      <c r="C46" s="12" t="e">
        <f>#REF!+#REF!+C47+C50</f>
        <v>#REF!</v>
      </c>
      <c r="D46" s="12">
        <f>D47+D50</f>
        <v>11000</v>
      </c>
      <c r="E46" s="12">
        <f aca="true" t="shared" si="12" ref="E46:S46">E47+E50</f>
        <v>0</v>
      </c>
      <c r="F46" s="12">
        <f t="shared" si="12"/>
        <v>0</v>
      </c>
      <c r="G46" s="12">
        <f t="shared" si="12"/>
        <v>0</v>
      </c>
      <c r="H46" s="12">
        <f t="shared" si="12"/>
        <v>0</v>
      </c>
      <c r="I46" s="12">
        <f t="shared" si="12"/>
        <v>0</v>
      </c>
      <c r="J46" s="12">
        <f t="shared" si="12"/>
        <v>0</v>
      </c>
      <c r="K46" s="12">
        <f t="shared" si="12"/>
        <v>0</v>
      </c>
      <c r="L46" s="12">
        <f t="shared" si="12"/>
        <v>0</v>
      </c>
      <c r="M46" s="12">
        <f t="shared" si="12"/>
        <v>0</v>
      </c>
      <c r="N46" s="12">
        <f t="shared" si="12"/>
        <v>0</v>
      </c>
      <c r="O46" s="12">
        <f t="shared" si="12"/>
        <v>0</v>
      </c>
      <c r="P46" s="12">
        <f t="shared" si="12"/>
        <v>0</v>
      </c>
      <c r="Q46" s="12">
        <f t="shared" si="12"/>
        <v>0</v>
      </c>
      <c r="R46" s="12">
        <f t="shared" si="12"/>
        <v>0</v>
      </c>
      <c r="S46" s="12">
        <f t="shared" si="12"/>
        <v>0</v>
      </c>
    </row>
    <row r="47" spans="1:19" ht="15">
      <c r="A47" s="27" t="s">
        <v>10</v>
      </c>
      <c r="B47" s="29" t="s">
        <v>58</v>
      </c>
      <c r="C47" s="28">
        <f aca="true" t="shared" si="13" ref="C47:S48">C48</f>
        <v>0</v>
      </c>
      <c r="D47" s="28">
        <f>D48</f>
        <v>11000</v>
      </c>
      <c r="E47" s="28">
        <f t="shared" si="13"/>
        <v>0</v>
      </c>
      <c r="F47" s="28">
        <f t="shared" si="13"/>
        <v>0</v>
      </c>
      <c r="G47" s="28">
        <f t="shared" si="13"/>
        <v>0</v>
      </c>
      <c r="H47" s="28">
        <f t="shared" si="13"/>
        <v>0</v>
      </c>
      <c r="I47" s="28">
        <f t="shared" si="13"/>
        <v>0</v>
      </c>
      <c r="J47" s="28">
        <f t="shared" si="13"/>
        <v>0</v>
      </c>
      <c r="K47" s="28">
        <f t="shared" si="13"/>
        <v>0</v>
      </c>
      <c r="L47" s="28">
        <f t="shared" si="13"/>
        <v>0</v>
      </c>
      <c r="M47" s="28">
        <f t="shared" si="13"/>
        <v>0</v>
      </c>
      <c r="N47" s="28">
        <f t="shared" si="13"/>
        <v>0</v>
      </c>
      <c r="O47" s="28">
        <f>O48</f>
        <v>0</v>
      </c>
      <c r="P47" s="28">
        <f>P48</f>
        <v>0</v>
      </c>
      <c r="Q47" s="28">
        <f>Q48</f>
        <v>0</v>
      </c>
      <c r="R47" s="28">
        <v>0</v>
      </c>
      <c r="S47" s="28">
        <f t="shared" si="13"/>
        <v>0</v>
      </c>
    </row>
    <row r="48" spans="1:19" ht="15">
      <c r="A48" s="6" t="s">
        <v>11</v>
      </c>
      <c r="B48" s="17" t="s">
        <v>61</v>
      </c>
      <c r="C48" s="13">
        <f t="shared" si="13"/>
        <v>0</v>
      </c>
      <c r="D48" s="13">
        <f>D49</f>
        <v>11000</v>
      </c>
      <c r="E48" s="13">
        <f t="shared" si="13"/>
        <v>0</v>
      </c>
      <c r="F48" s="13">
        <f t="shared" si="13"/>
        <v>0</v>
      </c>
      <c r="G48" s="13">
        <f t="shared" si="13"/>
        <v>0</v>
      </c>
      <c r="H48" s="13">
        <f t="shared" si="13"/>
        <v>0</v>
      </c>
      <c r="I48" s="13">
        <f t="shared" si="13"/>
        <v>0</v>
      </c>
      <c r="J48" s="13">
        <f t="shared" si="13"/>
        <v>0</v>
      </c>
      <c r="K48" s="13">
        <f t="shared" si="13"/>
        <v>0</v>
      </c>
      <c r="L48" s="13">
        <f t="shared" si="13"/>
        <v>0</v>
      </c>
      <c r="M48" s="13">
        <f t="shared" si="13"/>
        <v>0</v>
      </c>
      <c r="N48" s="13">
        <f t="shared" si="13"/>
        <v>0</v>
      </c>
      <c r="O48" s="13">
        <f t="shared" si="13"/>
        <v>0</v>
      </c>
      <c r="P48" s="13">
        <f>P49</f>
        <v>0</v>
      </c>
      <c r="Q48" s="13">
        <f t="shared" si="13"/>
        <v>0</v>
      </c>
      <c r="R48" s="13">
        <f t="shared" si="13"/>
        <v>0</v>
      </c>
      <c r="S48" s="13">
        <f t="shared" si="13"/>
        <v>0</v>
      </c>
    </row>
    <row r="49" spans="1:19" ht="15">
      <c r="A49" s="2" t="s">
        <v>142</v>
      </c>
      <c r="B49" s="14" t="s">
        <v>143</v>
      </c>
      <c r="C49" s="10">
        <v>0</v>
      </c>
      <c r="D49" s="21">
        <v>11000</v>
      </c>
      <c r="E49" s="10"/>
      <c r="F49" s="21"/>
      <c r="G49" s="21"/>
      <c r="H49" s="21"/>
      <c r="I49" s="10"/>
      <c r="J49" s="21">
        <v>0</v>
      </c>
      <c r="K49" s="21">
        <v>0</v>
      </c>
      <c r="L49" s="21">
        <f>F49+J49-K49</f>
        <v>0</v>
      </c>
      <c r="M49" s="21">
        <v>0</v>
      </c>
      <c r="N49" s="21"/>
      <c r="O49" s="21">
        <v>0</v>
      </c>
      <c r="P49" s="21"/>
      <c r="Q49" s="21">
        <v>0</v>
      </c>
      <c r="R49" s="21">
        <v>0</v>
      </c>
      <c r="S49" s="21">
        <v>0</v>
      </c>
    </row>
    <row r="50" spans="1:19" ht="15" hidden="1">
      <c r="A50" s="27" t="s">
        <v>73</v>
      </c>
      <c r="B50" s="29" t="s">
        <v>69</v>
      </c>
      <c r="C50" s="28">
        <f aca="true" t="shared" si="14" ref="C50:S51">C51</f>
        <v>0</v>
      </c>
      <c r="D50" s="28">
        <f>D51</f>
        <v>0</v>
      </c>
      <c r="E50" s="28">
        <f t="shared" si="14"/>
        <v>0</v>
      </c>
      <c r="F50" s="28">
        <f t="shared" si="14"/>
        <v>0</v>
      </c>
      <c r="G50" s="28">
        <f t="shared" si="14"/>
        <v>0</v>
      </c>
      <c r="H50" s="28">
        <f t="shared" si="14"/>
        <v>0</v>
      </c>
      <c r="I50" s="28">
        <f t="shared" si="14"/>
        <v>0</v>
      </c>
      <c r="J50" s="28">
        <f t="shared" si="14"/>
        <v>0</v>
      </c>
      <c r="K50" s="28">
        <f t="shared" si="14"/>
        <v>0</v>
      </c>
      <c r="L50" s="28">
        <f t="shared" si="14"/>
        <v>0</v>
      </c>
      <c r="M50" s="28">
        <f t="shared" si="14"/>
        <v>0</v>
      </c>
      <c r="N50" s="28">
        <f t="shared" si="14"/>
        <v>0</v>
      </c>
      <c r="O50" s="28">
        <f t="shared" si="14"/>
        <v>0</v>
      </c>
      <c r="P50" s="28">
        <f t="shared" si="14"/>
        <v>0</v>
      </c>
      <c r="Q50" s="28">
        <f t="shared" si="14"/>
        <v>0</v>
      </c>
      <c r="R50" s="28">
        <f t="shared" si="14"/>
        <v>0</v>
      </c>
      <c r="S50" s="28">
        <f t="shared" si="14"/>
        <v>0</v>
      </c>
    </row>
    <row r="51" spans="1:19" ht="15" hidden="1">
      <c r="A51" s="6" t="s">
        <v>74</v>
      </c>
      <c r="B51" s="17" t="s">
        <v>70</v>
      </c>
      <c r="C51" s="13">
        <f t="shared" si="14"/>
        <v>0</v>
      </c>
      <c r="D51" s="13">
        <f>D52</f>
        <v>0</v>
      </c>
      <c r="E51" s="13">
        <f t="shared" si="14"/>
        <v>0</v>
      </c>
      <c r="F51" s="13">
        <f t="shared" si="14"/>
        <v>0</v>
      </c>
      <c r="G51" s="13">
        <f t="shared" si="14"/>
        <v>0</v>
      </c>
      <c r="H51" s="13">
        <f t="shared" si="14"/>
        <v>0</v>
      </c>
      <c r="I51" s="13">
        <f t="shared" si="14"/>
        <v>0</v>
      </c>
      <c r="J51" s="13">
        <f t="shared" si="14"/>
        <v>0</v>
      </c>
      <c r="K51" s="13">
        <f t="shared" si="14"/>
        <v>0</v>
      </c>
      <c r="L51" s="13">
        <f t="shared" si="14"/>
        <v>0</v>
      </c>
      <c r="M51" s="13">
        <f t="shared" si="14"/>
        <v>0</v>
      </c>
      <c r="N51" s="13">
        <f t="shared" si="14"/>
        <v>0</v>
      </c>
      <c r="O51" s="13">
        <f t="shared" si="14"/>
        <v>0</v>
      </c>
      <c r="P51" s="13">
        <f t="shared" si="14"/>
        <v>0</v>
      </c>
      <c r="Q51" s="13">
        <f t="shared" si="14"/>
        <v>0</v>
      </c>
      <c r="R51" s="13">
        <f t="shared" si="14"/>
        <v>0</v>
      </c>
      <c r="S51" s="13">
        <f t="shared" si="14"/>
        <v>0</v>
      </c>
    </row>
    <row r="52" spans="1:19" ht="15" hidden="1">
      <c r="A52" s="2" t="s">
        <v>7</v>
      </c>
      <c r="B52" s="14" t="s">
        <v>113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21">
        <v>0</v>
      </c>
      <c r="K52" s="21">
        <v>0</v>
      </c>
      <c r="L52" s="21">
        <f>F52+J52-K52</f>
        <v>0</v>
      </c>
      <c r="M52" s="21">
        <v>0</v>
      </c>
      <c r="N52" s="10">
        <v>0</v>
      </c>
      <c r="O52" s="21">
        <v>0</v>
      </c>
      <c r="P52" s="10">
        <v>0</v>
      </c>
      <c r="Q52" s="21">
        <v>0</v>
      </c>
      <c r="R52" s="21">
        <v>0</v>
      </c>
      <c r="S52" s="21">
        <v>0</v>
      </c>
    </row>
    <row r="53" spans="1:19" ht="15">
      <c r="A53" s="18" t="s">
        <v>75</v>
      </c>
      <c r="B53" s="19" t="s">
        <v>85</v>
      </c>
      <c r="C53" s="20" t="e">
        <f>#REF!+#REF!+#REF!+#REF!+C54+#REF!+#REF!+#REF!</f>
        <v>#REF!</v>
      </c>
      <c r="D53" s="20">
        <f>D54+D68</f>
        <v>1100000</v>
      </c>
      <c r="E53" s="20">
        <f aca="true" t="shared" si="15" ref="E53:S53">E54+E68</f>
        <v>1298794.7699999998</v>
      </c>
      <c r="F53" s="20">
        <f t="shared" si="15"/>
        <v>2450000</v>
      </c>
      <c r="G53" s="20">
        <f t="shared" si="15"/>
        <v>2786000</v>
      </c>
      <c r="H53" s="20">
        <f t="shared" si="15"/>
        <v>3170000</v>
      </c>
      <c r="I53" s="20">
        <f t="shared" si="15"/>
        <v>205852.09999999998</v>
      </c>
      <c r="J53" s="20">
        <f t="shared" si="15"/>
        <v>1000000</v>
      </c>
      <c r="K53" s="20">
        <f t="shared" si="15"/>
        <v>0</v>
      </c>
      <c r="L53" s="20">
        <f t="shared" si="15"/>
        <v>3450000</v>
      </c>
      <c r="M53" s="20">
        <f t="shared" si="15"/>
        <v>0</v>
      </c>
      <c r="N53" s="20">
        <f t="shared" si="15"/>
        <v>2786000</v>
      </c>
      <c r="O53" s="20">
        <f t="shared" si="15"/>
        <v>0</v>
      </c>
      <c r="P53" s="20">
        <f t="shared" si="15"/>
        <v>3170000</v>
      </c>
      <c r="Q53" s="20">
        <f t="shared" si="15"/>
        <v>0</v>
      </c>
      <c r="R53" s="20">
        <f t="shared" si="15"/>
        <v>3329000</v>
      </c>
      <c r="S53" s="20">
        <f t="shared" si="15"/>
        <v>0</v>
      </c>
    </row>
    <row r="54" spans="1:19" ht="15">
      <c r="A54" s="4" t="s">
        <v>20</v>
      </c>
      <c r="B54" s="16" t="s">
        <v>88</v>
      </c>
      <c r="C54" s="12">
        <f>C55</f>
        <v>270715.07</v>
      </c>
      <c r="D54" s="12">
        <f aca="true" t="shared" si="16" ref="D54:S55">D55</f>
        <v>400000</v>
      </c>
      <c r="E54" s="12">
        <f>E55</f>
        <v>350133.42</v>
      </c>
      <c r="F54" s="12">
        <f t="shared" si="16"/>
        <v>450000</v>
      </c>
      <c r="G54" s="12">
        <f t="shared" si="16"/>
        <v>506000</v>
      </c>
      <c r="H54" s="12">
        <f t="shared" si="16"/>
        <v>560000</v>
      </c>
      <c r="I54" s="12">
        <f t="shared" si="16"/>
        <v>0</v>
      </c>
      <c r="J54" s="12">
        <f t="shared" si="16"/>
        <v>0</v>
      </c>
      <c r="K54" s="12">
        <f t="shared" si="16"/>
        <v>0</v>
      </c>
      <c r="L54" s="12">
        <f t="shared" si="16"/>
        <v>450000</v>
      </c>
      <c r="M54" s="12">
        <f t="shared" si="16"/>
        <v>0</v>
      </c>
      <c r="N54" s="12">
        <f t="shared" si="16"/>
        <v>506000</v>
      </c>
      <c r="O54" s="12">
        <f t="shared" si="16"/>
        <v>0</v>
      </c>
      <c r="P54" s="12">
        <f t="shared" si="16"/>
        <v>560000</v>
      </c>
      <c r="Q54" s="12">
        <f t="shared" si="16"/>
        <v>0</v>
      </c>
      <c r="R54" s="12">
        <f t="shared" si="16"/>
        <v>588000</v>
      </c>
      <c r="S54" s="12">
        <f t="shared" si="16"/>
        <v>0</v>
      </c>
    </row>
    <row r="55" spans="1:19" ht="15">
      <c r="A55" s="27" t="s">
        <v>19</v>
      </c>
      <c r="B55" s="29" t="s">
        <v>58</v>
      </c>
      <c r="C55" s="28">
        <f>C56</f>
        <v>270715.07</v>
      </c>
      <c r="D55" s="28">
        <f t="shared" si="16"/>
        <v>400000</v>
      </c>
      <c r="E55" s="28">
        <f>E56</f>
        <v>350133.42</v>
      </c>
      <c r="F55" s="28">
        <f t="shared" si="16"/>
        <v>450000</v>
      </c>
      <c r="G55" s="28">
        <f t="shared" si="16"/>
        <v>506000</v>
      </c>
      <c r="H55" s="28">
        <f t="shared" si="16"/>
        <v>560000</v>
      </c>
      <c r="I55" s="28">
        <f t="shared" si="16"/>
        <v>0</v>
      </c>
      <c r="J55" s="28">
        <f t="shared" si="16"/>
        <v>0</v>
      </c>
      <c r="K55" s="28">
        <f t="shared" si="16"/>
        <v>0</v>
      </c>
      <c r="L55" s="28">
        <f t="shared" si="16"/>
        <v>450000</v>
      </c>
      <c r="M55" s="28">
        <f t="shared" si="16"/>
        <v>0</v>
      </c>
      <c r="N55" s="28">
        <v>506000</v>
      </c>
      <c r="O55" s="28">
        <f t="shared" si="16"/>
        <v>0</v>
      </c>
      <c r="P55" s="28">
        <v>560000</v>
      </c>
      <c r="Q55" s="28">
        <f t="shared" si="16"/>
        <v>0</v>
      </c>
      <c r="R55" s="28">
        <v>588000</v>
      </c>
      <c r="S55" s="28">
        <v>0</v>
      </c>
    </row>
    <row r="56" spans="1:19" ht="15">
      <c r="A56" s="6" t="s">
        <v>90</v>
      </c>
      <c r="B56" s="17" t="s">
        <v>91</v>
      </c>
      <c r="C56" s="13">
        <f>SUM(C57:C67)</f>
        <v>270715.07</v>
      </c>
      <c r="D56" s="13">
        <f>SUM(D57:D67)</f>
        <v>400000</v>
      </c>
      <c r="E56" s="13">
        <f>SUM(E57:E67)</f>
        <v>350133.42</v>
      </c>
      <c r="F56" s="13">
        <f aca="true" t="shared" si="17" ref="F56:S56">SUM(F57:F67)</f>
        <v>450000</v>
      </c>
      <c r="G56" s="13">
        <f>SUM(G57:G67)</f>
        <v>506000</v>
      </c>
      <c r="H56" s="13">
        <f>SUM(H57:H67)</f>
        <v>560000</v>
      </c>
      <c r="I56" s="13">
        <f t="shared" si="17"/>
        <v>0</v>
      </c>
      <c r="J56" s="13">
        <f t="shared" si="17"/>
        <v>0</v>
      </c>
      <c r="K56" s="13">
        <f t="shared" si="17"/>
        <v>0</v>
      </c>
      <c r="L56" s="13">
        <f t="shared" si="17"/>
        <v>450000</v>
      </c>
      <c r="M56" s="13">
        <f t="shared" si="17"/>
        <v>0</v>
      </c>
      <c r="N56" s="13">
        <f>SUM(N57:N67)</f>
        <v>0</v>
      </c>
      <c r="O56" s="13">
        <f t="shared" si="17"/>
        <v>0</v>
      </c>
      <c r="P56" s="13">
        <f>SUM(P57:P67)</f>
        <v>0</v>
      </c>
      <c r="Q56" s="13">
        <f t="shared" si="17"/>
        <v>0</v>
      </c>
      <c r="R56" s="13">
        <f t="shared" si="17"/>
        <v>0</v>
      </c>
      <c r="S56" s="13">
        <f t="shared" si="17"/>
        <v>0</v>
      </c>
    </row>
    <row r="57" spans="1:19" ht="15">
      <c r="A57" s="1" t="s">
        <v>218</v>
      </c>
      <c r="B57" s="2" t="s">
        <v>165</v>
      </c>
      <c r="C57" s="10">
        <v>131480.15</v>
      </c>
      <c r="D57" s="21">
        <v>151000</v>
      </c>
      <c r="E57" s="10">
        <v>232526.98</v>
      </c>
      <c r="F57" s="21">
        <v>200000</v>
      </c>
      <c r="G57" s="21">
        <v>256000</v>
      </c>
      <c r="H57" s="21">
        <v>300000</v>
      </c>
      <c r="I57" s="10"/>
      <c r="J57" s="21"/>
      <c r="K57" s="21"/>
      <c r="L57" s="21">
        <f>F57+J57-K57</f>
        <v>200000</v>
      </c>
      <c r="M57" s="21">
        <v>0</v>
      </c>
      <c r="N57" s="21"/>
      <c r="O57" s="21"/>
      <c r="P57" s="21"/>
      <c r="Q57" s="21"/>
      <c r="R57" s="21"/>
      <c r="S57" s="21"/>
    </row>
    <row r="58" spans="1:19" ht="15">
      <c r="A58" s="2" t="s">
        <v>21</v>
      </c>
      <c r="B58" s="14" t="s">
        <v>169</v>
      </c>
      <c r="C58" s="10">
        <v>35195.76</v>
      </c>
      <c r="D58" s="21">
        <v>50000</v>
      </c>
      <c r="E58" s="10">
        <v>56376.83</v>
      </c>
      <c r="F58" s="21"/>
      <c r="G58" s="21"/>
      <c r="H58" s="21"/>
      <c r="I58" s="10"/>
      <c r="J58" s="21"/>
      <c r="K58" s="21"/>
      <c r="L58" s="21">
        <f aca="true" t="shared" si="18" ref="L58:L67">F58+J58-K58</f>
        <v>0</v>
      </c>
      <c r="M58" s="21">
        <v>0</v>
      </c>
      <c r="N58" s="21"/>
      <c r="O58" s="21"/>
      <c r="P58" s="21"/>
      <c r="Q58" s="21"/>
      <c r="R58" s="21"/>
      <c r="S58" s="21"/>
    </row>
    <row r="59" spans="1:19" ht="15">
      <c r="A59" s="2" t="s">
        <v>22</v>
      </c>
      <c r="B59" s="14" t="s">
        <v>23</v>
      </c>
      <c r="C59" s="10">
        <v>0</v>
      </c>
      <c r="D59" s="21">
        <v>0</v>
      </c>
      <c r="E59" s="10"/>
      <c r="F59" s="21"/>
      <c r="G59" s="21"/>
      <c r="H59" s="21"/>
      <c r="I59" s="10"/>
      <c r="J59" s="21"/>
      <c r="K59" s="21"/>
      <c r="L59" s="21">
        <f t="shared" si="18"/>
        <v>0</v>
      </c>
      <c r="M59" s="21">
        <v>0</v>
      </c>
      <c r="N59" s="21"/>
      <c r="O59" s="21"/>
      <c r="P59" s="21"/>
      <c r="Q59" s="21"/>
      <c r="R59" s="21"/>
      <c r="S59" s="21"/>
    </row>
    <row r="60" spans="1:19" ht="15">
      <c r="A60" s="2" t="s">
        <v>230</v>
      </c>
      <c r="B60" s="30" t="s">
        <v>119</v>
      </c>
      <c r="C60" s="10"/>
      <c r="D60" s="21"/>
      <c r="E60" s="10">
        <v>4554.8</v>
      </c>
      <c r="F60" s="21"/>
      <c r="G60" s="21"/>
      <c r="H60" s="21"/>
      <c r="I60" s="10"/>
      <c r="J60" s="21"/>
      <c r="K60" s="21"/>
      <c r="L60" s="21"/>
      <c r="M60" s="21"/>
      <c r="N60" s="21"/>
      <c r="O60" s="21"/>
      <c r="P60" s="21"/>
      <c r="Q60" s="21"/>
      <c r="R60" s="21"/>
      <c r="S60" s="21"/>
    </row>
    <row r="61" spans="1:19" ht="15">
      <c r="A61" s="1" t="s">
        <v>219</v>
      </c>
      <c r="B61" s="2" t="s">
        <v>121</v>
      </c>
      <c r="C61" s="10">
        <v>0</v>
      </c>
      <c r="D61" s="21">
        <v>50000</v>
      </c>
      <c r="E61" s="10"/>
      <c r="F61" s="21">
        <v>50000</v>
      </c>
      <c r="G61" s="21">
        <v>50000</v>
      </c>
      <c r="H61" s="21">
        <v>50000</v>
      </c>
      <c r="I61" s="10"/>
      <c r="J61" s="21"/>
      <c r="K61" s="21"/>
      <c r="L61" s="21">
        <f>F61+J61-K61</f>
        <v>50000</v>
      </c>
      <c r="M61" s="21">
        <v>0</v>
      </c>
      <c r="N61" s="21"/>
      <c r="O61" s="21"/>
      <c r="P61" s="21"/>
      <c r="Q61" s="21"/>
      <c r="R61" s="21"/>
      <c r="S61" s="21"/>
    </row>
    <row r="62" spans="1:19" ht="15">
      <c r="A62" s="2" t="s">
        <v>24</v>
      </c>
      <c r="B62" s="14" t="s">
        <v>123</v>
      </c>
      <c r="C62" s="10">
        <v>0</v>
      </c>
      <c r="D62" s="21">
        <v>0</v>
      </c>
      <c r="E62" s="10">
        <v>28615</v>
      </c>
      <c r="F62" s="21">
        <v>50000</v>
      </c>
      <c r="G62" s="21">
        <v>50000</v>
      </c>
      <c r="H62" s="21">
        <v>50000</v>
      </c>
      <c r="I62" s="10"/>
      <c r="J62" s="21"/>
      <c r="K62" s="21"/>
      <c r="L62" s="21">
        <f t="shared" si="18"/>
        <v>50000</v>
      </c>
      <c r="M62" s="21">
        <v>0</v>
      </c>
      <c r="N62" s="21"/>
      <c r="O62" s="21"/>
      <c r="P62" s="21"/>
      <c r="Q62" s="21"/>
      <c r="R62" s="21"/>
      <c r="S62" s="21"/>
    </row>
    <row r="63" spans="1:19" ht="15">
      <c r="A63" s="2" t="s">
        <v>231</v>
      </c>
      <c r="B63" s="30" t="s">
        <v>125</v>
      </c>
      <c r="C63" s="10"/>
      <c r="D63" s="21"/>
      <c r="E63" s="10">
        <v>885</v>
      </c>
      <c r="F63" s="21"/>
      <c r="G63" s="21"/>
      <c r="H63" s="21"/>
      <c r="I63" s="10"/>
      <c r="J63" s="21"/>
      <c r="K63" s="21"/>
      <c r="L63" s="21"/>
      <c r="M63" s="21"/>
      <c r="N63" s="21"/>
      <c r="O63" s="21"/>
      <c r="P63" s="21"/>
      <c r="Q63" s="21"/>
      <c r="R63" s="21"/>
      <c r="S63" s="21"/>
    </row>
    <row r="64" spans="1:19" ht="15">
      <c r="A64" s="1" t="s">
        <v>220</v>
      </c>
      <c r="B64" s="2" t="s">
        <v>127</v>
      </c>
      <c r="C64" s="10">
        <v>185</v>
      </c>
      <c r="D64" s="21">
        <v>0</v>
      </c>
      <c r="E64" s="10"/>
      <c r="F64" s="21"/>
      <c r="G64" s="21"/>
      <c r="H64" s="21"/>
      <c r="I64" s="10"/>
      <c r="J64" s="21"/>
      <c r="K64" s="21"/>
      <c r="L64" s="21">
        <f>F64+J64-K64</f>
        <v>0</v>
      </c>
      <c r="M64" s="21">
        <v>0</v>
      </c>
      <c r="N64" s="21"/>
      <c r="O64" s="21"/>
      <c r="P64" s="21"/>
      <c r="Q64" s="21"/>
      <c r="R64" s="21"/>
      <c r="S64" s="21"/>
    </row>
    <row r="65" spans="1:19" ht="15">
      <c r="A65" s="2" t="s">
        <v>25</v>
      </c>
      <c r="B65" s="14" t="s">
        <v>26</v>
      </c>
      <c r="C65" s="10">
        <v>0</v>
      </c>
      <c r="D65" s="21">
        <v>50000</v>
      </c>
      <c r="E65" s="10"/>
      <c r="F65" s="21">
        <v>100000</v>
      </c>
      <c r="G65" s="21">
        <v>100000</v>
      </c>
      <c r="H65" s="21">
        <v>110000</v>
      </c>
      <c r="I65" s="10"/>
      <c r="J65" s="21"/>
      <c r="K65" s="21"/>
      <c r="L65" s="21">
        <f t="shared" si="18"/>
        <v>100000</v>
      </c>
      <c r="M65" s="21">
        <v>0</v>
      </c>
      <c r="N65" s="21"/>
      <c r="O65" s="21"/>
      <c r="P65" s="21"/>
      <c r="Q65" s="21"/>
      <c r="R65" s="21"/>
      <c r="S65" s="21"/>
    </row>
    <row r="66" spans="1:19" ht="15">
      <c r="A66" s="2" t="s">
        <v>27</v>
      </c>
      <c r="B66" s="14" t="s">
        <v>28</v>
      </c>
      <c r="C66" s="10">
        <v>0</v>
      </c>
      <c r="D66" s="21">
        <v>49000</v>
      </c>
      <c r="E66" s="10"/>
      <c r="F66" s="21">
        <v>25000</v>
      </c>
      <c r="G66" s="21">
        <v>25000</v>
      </c>
      <c r="H66" s="21">
        <v>25000</v>
      </c>
      <c r="I66" s="10"/>
      <c r="J66" s="21"/>
      <c r="K66" s="21"/>
      <c r="L66" s="21">
        <f t="shared" si="18"/>
        <v>25000</v>
      </c>
      <c r="M66" s="21">
        <v>0</v>
      </c>
      <c r="N66" s="21"/>
      <c r="O66" s="21"/>
      <c r="P66" s="21"/>
      <c r="Q66" s="21"/>
      <c r="R66" s="21"/>
      <c r="S66" s="21"/>
    </row>
    <row r="67" spans="1:19" ht="15.75" thickBot="1">
      <c r="A67" s="2" t="s">
        <v>29</v>
      </c>
      <c r="B67" s="15" t="s">
        <v>30</v>
      </c>
      <c r="C67" s="11">
        <v>103854.16</v>
      </c>
      <c r="D67" s="22">
        <v>50000</v>
      </c>
      <c r="E67" s="11">
        <v>27174.81</v>
      </c>
      <c r="F67" s="22">
        <v>25000</v>
      </c>
      <c r="G67" s="22">
        <v>25000</v>
      </c>
      <c r="H67" s="22">
        <v>25000</v>
      </c>
      <c r="I67" s="11"/>
      <c r="J67" s="22"/>
      <c r="K67" s="22"/>
      <c r="L67" s="21">
        <f t="shared" si="18"/>
        <v>25000</v>
      </c>
      <c r="M67" s="21">
        <v>0</v>
      </c>
      <c r="N67" s="22"/>
      <c r="O67" s="22"/>
      <c r="P67" s="22"/>
      <c r="Q67" s="22"/>
      <c r="R67" s="22"/>
      <c r="S67" s="22"/>
    </row>
    <row r="68" spans="1:19" ht="15">
      <c r="A68" s="4" t="s">
        <v>76</v>
      </c>
      <c r="B68" s="16" t="s">
        <v>50</v>
      </c>
      <c r="C68" s="12" t="e">
        <f>C69+#REF!+#REF!</f>
        <v>#REF!</v>
      </c>
      <c r="D68" s="12">
        <f>D69</f>
        <v>700000</v>
      </c>
      <c r="E68" s="12">
        <f aca="true" t="shared" si="19" ref="E68:S68">E69</f>
        <v>948661.3499999999</v>
      </c>
      <c r="F68" s="12">
        <f t="shared" si="19"/>
        <v>2000000</v>
      </c>
      <c r="G68" s="12">
        <f t="shared" si="19"/>
        <v>2280000</v>
      </c>
      <c r="H68" s="12">
        <f t="shared" si="19"/>
        <v>2610000</v>
      </c>
      <c r="I68" s="12">
        <f t="shared" si="19"/>
        <v>205852.09999999998</v>
      </c>
      <c r="J68" s="12">
        <f t="shared" si="19"/>
        <v>1000000</v>
      </c>
      <c r="K68" s="12">
        <f t="shared" si="19"/>
        <v>0</v>
      </c>
      <c r="L68" s="12">
        <f t="shared" si="19"/>
        <v>3000000</v>
      </c>
      <c r="M68" s="12">
        <f t="shared" si="19"/>
        <v>0</v>
      </c>
      <c r="N68" s="12">
        <f t="shared" si="19"/>
        <v>2280000</v>
      </c>
      <c r="O68" s="12">
        <f t="shared" si="19"/>
        <v>0</v>
      </c>
      <c r="P68" s="12">
        <f t="shared" si="19"/>
        <v>2610000</v>
      </c>
      <c r="Q68" s="12">
        <f t="shared" si="19"/>
        <v>0</v>
      </c>
      <c r="R68" s="12">
        <f t="shared" si="19"/>
        <v>2741000</v>
      </c>
      <c r="S68" s="12">
        <f t="shared" si="19"/>
        <v>0</v>
      </c>
    </row>
    <row r="69" spans="1:19" ht="15">
      <c r="A69" s="27" t="s">
        <v>77</v>
      </c>
      <c r="B69" s="29" t="s">
        <v>58</v>
      </c>
      <c r="C69" s="28">
        <f aca="true" t="shared" si="20" ref="C69:S69">C70+C88+C95+C98+C101</f>
        <v>6395456.26</v>
      </c>
      <c r="D69" s="28">
        <f t="shared" si="20"/>
        <v>700000</v>
      </c>
      <c r="E69" s="28">
        <f t="shared" si="20"/>
        <v>948661.3499999999</v>
      </c>
      <c r="F69" s="28">
        <f t="shared" si="20"/>
        <v>2000000</v>
      </c>
      <c r="G69" s="28">
        <f t="shared" si="20"/>
        <v>2280000</v>
      </c>
      <c r="H69" s="28">
        <f t="shared" si="20"/>
        <v>2610000</v>
      </c>
      <c r="I69" s="28">
        <f t="shared" si="20"/>
        <v>205852.09999999998</v>
      </c>
      <c r="J69" s="28">
        <f t="shared" si="20"/>
        <v>1000000</v>
      </c>
      <c r="K69" s="28">
        <f t="shared" si="20"/>
        <v>0</v>
      </c>
      <c r="L69" s="28">
        <f t="shared" si="20"/>
        <v>3000000</v>
      </c>
      <c r="M69" s="28">
        <f t="shared" si="20"/>
        <v>0</v>
      </c>
      <c r="N69" s="28">
        <v>2280000</v>
      </c>
      <c r="O69" s="28">
        <f>O70</f>
        <v>0</v>
      </c>
      <c r="P69" s="28">
        <v>2610000</v>
      </c>
      <c r="Q69" s="28">
        <f>Q70</f>
        <v>0</v>
      </c>
      <c r="R69" s="28">
        <v>2741000</v>
      </c>
      <c r="S69" s="28">
        <f t="shared" si="20"/>
        <v>0</v>
      </c>
    </row>
    <row r="70" spans="1:19" ht="15">
      <c r="A70" s="6" t="s">
        <v>78</v>
      </c>
      <c r="B70" s="17" t="s">
        <v>79</v>
      </c>
      <c r="C70" s="13">
        <f>SUM(C71:C87)</f>
        <v>6155274.99</v>
      </c>
      <c r="D70" s="13">
        <f>SUM(D71:D87)</f>
        <v>550000</v>
      </c>
      <c r="E70" s="13">
        <f>SUM(E71:E87)</f>
        <v>664593.2699999999</v>
      </c>
      <c r="F70" s="13">
        <f aca="true" t="shared" si="21" ref="F70:S70">SUM(F71:F87)</f>
        <v>1720000</v>
      </c>
      <c r="G70" s="13">
        <f>SUM(G71:G87)</f>
        <v>1930000</v>
      </c>
      <c r="H70" s="13">
        <f>SUM(H71:H87)</f>
        <v>2180000</v>
      </c>
      <c r="I70" s="13">
        <f t="shared" si="21"/>
        <v>187918.31</v>
      </c>
      <c r="J70" s="13">
        <f t="shared" si="21"/>
        <v>1000000</v>
      </c>
      <c r="K70" s="13">
        <f t="shared" si="21"/>
        <v>0</v>
      </c>
      <c r="L70" s="13">
        <f t="shared" si="21"/>
        <v>2720000</v>
      </c>
      <c r="M70" s="13">
        <f t="shared" si="21"/>
        <v>0</v>
      </c>
      <c r="N70" s="13">
        <f>SUM(N71:N87)</f>
        <v>0</v>
      </c>
      <c r="O70" s="13">
        <f t="shared" si="21"/>
        <v>0</v>
      </c>
      <c r="P70" s="13">
        <f>SUM(P71:P87)</f>
        <v>0</v>
      </c>
      <c r="Q70" s="13">
        <f t="shared" si="21"/>
        <v>0</v>
      </c>
      <c r="R70" s="13">
        <f t="shared" si="21"/>
        <v>0</v>
      </c>
      <c r="S70" s="13">
        <f t="shared" si="21"/>
        <v>0</v>
      </c>
    </row>
    <row r="71" spans="1:19" ht="15">
      <c r="A71" s="2" t="s">
        <v>164</v>
      </c>
      <c r="B71" s="14" t="s">
        <v>165</v>
      </c>
      <c r="C71" s="10">
        <v>858223.68</v>
      </c>
      <c r="D71" s="21">
        <v>20000</v>
      </c>
      <c r="E71" s="10">
        <v>103415.67</v>
      </c>
      <c r="F71" s="21">
        <v>100000</v>
      </c>
      <c r="G71" s="21">
        <v>120000</v>
      </c>
      <c r="H71" s="21">
        <v>150000</v>
      </c>
      <c r="I71" s="10"/>
      <c r="J71" s="21">
        <v>1000000</v>
      </c>
      <c r="K71" s="21"/>
      <c r="L71" s="21">
        <f aca="true" t="shared" si="22" ref="L71:L87">F71+J71-K71</f>
        <v>1100000</v>
      </c>
      <c r="M71" s="21">
        <v>0</v>
      </c>
      <c r="N71" s="21"/>
      <c r="O71" s="21"/>
      <c r="P71" s="21"/>
      <c r="Q71" s="21"/>
      <c r="R71" s="21"/>
      <c r="S71" s="21">
        <v>0</v>
      </c>
    </row>
    <row r="72" spans="1:19" ht="15">
      <c r="A72" s="2" t="s">
        <v>166</v>
      </c>
      <c r="B72" s="14" t="s">
        <v>167</v>
      </c>
      <c r="C72" s="10">
        <v>958906.66</v>
      </c>
      <c r="D72" s="21">
        <v>150000</v>
      </c>
      <c r="E72" s="10">
        <v>48474.4</v>
      </c>
      <c r="F72" s="21">
        <v>50000</v>
      </c>
      <c r="G72" s="21">
        <v>60000</v>
      </c>
      <c r="H72" s="21">
        <v>70000</v>
      </c>
      <c r="I72" s="10">
        <v>11682</v>
      </c>
      <c r="J72" s="21"/>
      <c r="K72" s="21"/>
      <c r="L72" s="21">
        <f t="shared" si="22"/>
        <v>50000</v>
      </c>
      <c r="M72" s="21">
        <v>0</v>
      </c>
      <c r="N72" s="21"/>
      <c r="O72" s="21"/>
      <c r="P72" s="21"/>
      <c r="Q72" s="21"/>
      <c r="R72" s="21"/>
      <c r="S72" s="21">
        <v>0</v>
      </c>
    </row>
    <row r="73" spans="1:19" ht="15">
      <c r="A73" s="1" t="s">
        <v>221</v>
      </c>
      <c r="B73" s="2" t="s">
        <v>196</v>
      </c>
      <c r="C73" s="10">
        <v>1093.33</v>
      </c>
      <c r="D73" s="21">
        <v>0</v>
      </c>
      <c r="E73" s="10"/>
      <c r="F73" s="21"/>
      <c r="G73" s="21"/>
      <c r="H73" s="21"/>
      <c r="I73" s="10"/>
      <c r="J73" s="21"/>
      <c r="K73" s="21"/>
      <c r="L73" s="21">
        <f>F73+J73-K73</f>
        <v>0</v>
      </c>
      <c r="M73" s="21">
        <v>0</v>
      </c>
      <c r="N73" s="21"/>
      <c r="O73" s="21"/>
      <c r="P73" s="21"/>
      <c r="Q73" s="21"/>
      <c r="R73" s="21"/>
      <c r="S73" s="21">
        <v>0</v>
      </c>
    </row>
    <row r="74" spans="1:19" ht="15">
      <c r="A74" s="2" t="s">
        <v>168</v>
      </c>
      <c r="B74" s="14" t="s">
        <v>169</v>
      </c>
      <c r="C74" s="10">
        <v>51464.52</v>
      </c>
      <c r="D74" s="21">
        <v>0</v>
      </c>
      <c r="E74" s="10"/>
      <c r="F74" s="21"/>
      <c r="G74" s="21"/>
      <c r="H74" s="21"/>
      <c r="I74" s="10"/>
      <c r="J74" s="21"/>
      <c r="K74" s="21"/>
      <c r="L74" s="21">
        <f t="shared" si="22"/>
        <v>0</v>
      </c>
      <c r="M74" s="21">
        <v>0</v>
      </c>
      <c r="N74" s="21"/>
      <c r="O74" s="21"/>
      <c r="P74" s="21"/>
      <c r="Q74" s="21"/>
      <c r="R74" s="21"/>
      <c r="S74" s="21">
        <v>0</v>
      </c>
    </row>
    <row r="75" spans="1:19" ht="15">
      <c r="A75" s="2" t="s">
        <v>170</v>
      </c>
      <c r="B75" s="14" t="s">
        <v>115</v>
      </c>
      <c r="C75" s="10">
        <v>133354.27</v>
      </c>
      <c r="D75" s="21">
        <v>25000</v>
      </c>
      <c r="E75" s="10">
        <v>114452.73</v>
      </c>
      <c r="F75" s="21">
        <v>50000</v>
      </c>
      <c r="G75" s="21">
        <v>60000</v>
      </c>
      <c r="H75" s="21">
        <v>70000</v>
      </c>
      <c r="I75" s="10">
        <v>78222.2</v>
      </c>
      <c r="J75" s="21"/>
      <c r="K75" s="21"/>
      <c r="L75" s="21">
        <f t="shared" si="22"/>
        <v>50000</v>
      </c>
      <c r="M75" s="21">
        <v>0</v>
      </c>
      <c r="N75" s="21"/>
      <c r="O75" s="21"/>
      <c r="P75" s="21"/>
      <c r="Q75" s="21"/>
      <c r="R75" s="21"/>
      <c r="S75" s="21">
        <v>0</v>
      </c>
    </row>
    <row r="76" spans="1:19" ht="15">
      <c r="A76" s="2" t="s">
        <v>171</v>
      </c>
      <c r="B76" s="14" t="s">
        <v>117</v>
      </c>
      <c r="C76" s="10">
        <v>915097.76</v>
      </c>
      <c r="D76" s="21">
        <v>100000</v>
      </c>
      <c r="E76" s="10">
        <v>66934.79</v>
      </c>
      <c r="F76" s="21">
        <v>100000</v>
      </c>
      <c r="G76" s="21">
        <v>120000</v>
      </c>
      <c r="H76" s="21">
        <v>150000</v>
      </c>
      <c r="I76" s="10"/>
      <c r="J76" s="21"/>
      <c r="K76" s="21"/>
      <c r="L76" s="21">
        <f t="shared" si="22"/>
        <v>100000</v>
      </c>
      <c r="M76" s="21">
        <v>0</v>
      </c>
      <c r="N76" s="21"/>
      <c r="O76" s="21"/>
      <c r="P76" s="21"/>
      <c r="Q76" s="21"/>
      <c r="R76" s="21"/>
      <c r="S76" s="21">
        <v>0</v>
      </c>
    </row>
    <row r="77" spans="1:19" ht="15">
      <c r="A77" s="2" t="s">
        <v>172</v>
      </c>
      <c r="B77" s="14" t="s">
        <v>119</v>
      </c>
      <c r="C77" s="10">
        <v>1279886.81</v>
      </c>
      <c r="D77" s="21">
        <v>200000</v>
      </c>
      <c r="E77" s="10">
        <v>80075.98</v>
      </c>
      <c r="F77" s="21">
        <v>1200000</v>
      </c>
      <c r="G77" s="21">
        <v>1300000</v>
      </c>
      <c r="H77" s="21">
        <v>1400000</v>
      </c>
      <c r="I77" s="10">
        <v>24200</v>
      </c>
      <c r="J77" s="21"/>
      <c r="K77" s="21"/>
      <c r="L77" s="21">
        <f t="shared" si="22"/>
        <v>1200000</v>
      </c>
      <c r="M77" s="21">
        <v>0</v>
      </c>
      <c r="N77" s="21"/>
      <c r="O77" s="21"/>
      <c r="P77" s="21"/>
      <c r="Q77" s="21"/>
      <c r="R77" s="21"/>
      <c r="S77" s="21">
        <v>0</v>
      </c>
    </row>
    <row r="78" spans="1:19" ht="15">
      <c r="A78" s="2" t="s">
        <v>173</v>
      </c>
      <c r="B78" s="14" t="s">
        <v>121</v>
      </c>
      <c r="C78" s="10">
        <v>183655.2</v>
      </c>
      <c r="D78" s="21">
        <v>20000</v>
      </c>
      <c r="E78" s="10">
        <v>31565</v>
      </c>
      <c r="F78" s="21">
        <v>100000</v>
      </c>
      <c r="G78" s="21">
        <v>120000</v>
      </c>
      <c r="H78" s="21">
        <v>150000</v>
      </c>
      <c r="I78" s="10"/>
      <c r="J78" s="21"/>
      <c r="K78" s="21"/>
      <c r="L78" s="21">
        <f t="shared" si="22"/>
        <v>100000</v>
      </c>
      <c r="M78" s="21">
        <v>0</v>
      </c>
      <c r="N78" s="21"/>
      <c r="O78" s="21"/>
      <c r="P78" s="21"/>
      <c r="Q78" s="21"/>
      <c r="R78" s="21"/>
      <c r="S78" s="21">
        <v>0</v>
      </c>
    </row>
    <row r="79" spans="1:19" ht="15">
      <c r="A79" s="2" t="s">
        <v>174</v>
      </c>
      <c r="B79" s="14" t="s">
        <v>123</v>
      </c>
      <c r="C79" s="10">
        <v>1677178.5</v>
      </c>
      <c r="D79" s="21">
        <v>20000</v>
      </c>
      <c r="E79" s="10">
        <v>179519.85</v>
      </c>
      <c r="F79" s="21">
        <v>100000</v>
      </c>
      <c r="G79" s="21">
        <v>120000</v>
      </c>
      <c r="H79" s="21">
        <v>150000</v>
      </c>
      <c r="I79" s="10">
        <v>73814.11</v>
      </c>
      <c r="J79" s="21"/>
      <c r="K79" s="21"/>
      <c r="L79" s="21">
        <f t="shared" si="22"/>
        <v>100000</v>
      </c>
      <c r="M79" s="21">
        <v>0</v>
      </c>
      <c r="N79" s="21"/>
      <c r="O79" s="21"/>
      <c r="P79" s="21"/>
      <c r="Q79" s="21"/>
      <c r="R79" s="21"/>
      <c r="S79" s="21">
        <v>0</v>
      </c>
    </row>
    <row r="80" spans="1:19" ht="15">
      <c r="A80" s="2" t="s">
        <v>175</v>
      </c>
      <c r="B80" s="14" t="s">
        <v>176</v>
      </c>
      <c r="C80" s="10">
        <v>49214.26</v>
      </c>
      <c r="D80" s="21">
        <v>5000</v>
      </c>
      <c r="E80" s="10"/>
      <c r="F80" s="21">
        <v>20000</v>
      </c>
      <c r="G80" s="21">
        <v>30000</v>
      </c>
      <c r="H80" s="21">
        <v>40000</v>
      </c>
      <c r="I80" s="10"/>
      <c r="J80" s="21"/>
      <c r="K80" s="21"/>
      <c r="L80" s="21">
        <f t="shared" si="22"/>
        <v>20000</v>
      </c>
      <c r="M80" s="21">
        <v>0</v>
      </c>
      <c r="N80" s="21"/>
      <c r="O80" s="21"/>
      <c r="P80" s="21"/>
      <c r="Q80" s="21"/>
      <c r="R80" s="21"/>
      <c r="S80" s="21">
        <v>0</v>
      </c>
    </row>
    <row r="81" spans="1:19" ht="15">
      <c r="A81" s="2" t="s">
        <v>177</v>
      </c>
      <c r="B81" s="14" t="s">
        <v>125</v>
      </c>
      <c r="C81" s="10">
        <v>0</v>
      </c>
      <c r="D81" s="21">
        <v>0</v>
      </c>
      <c r="E81" s="10"/>
      <c r="F81" s="21"/>
      <c r="G81" s="21"/>
      <c r="H81" s="21"/>
      <c r="I81" s="10"/>
      <c r="J81" s="21"/>
      <c r="K81" s="21"/>
      <c r="L81" s="21">
        <f t="shared" si="22"/>
        <v>0</v>
      </c>
      <c r="M81" s="21">
        <v>0</v>
      </c>
      <c r="N81" s="21"/>
      <c r="O81" s="21"/>
      <c r="P81" s="21"/>
      <c r="Q81" s="21"/>
      <c r="R81" s="21"/>
      <c r="S81" s="21">
        <v>0</v>
      </c>
    </row>
    <row r="82" spans="1:19" ht="15">
      <c r="A82" s="1" t="s">
        <v>222</v>
      </c>
      <c r="B82" s="2" t="s">
        <v>223</v>
      </c>
      <c r="C82" s="10">
        <v>47200</v>
      </c>
      <c r="D82" s="21">
        <v>5000</v>
      </c>
      <c r="E82" s="10"/>
      <c r="F82" s="21"/>
      <c r="G82" s="21"/>
      <c r="H82" s="21"/>
      <c r="I82" s="10"/>
      <c r="J82" s="21"/>
      <c r="K82" s="21"/>
      <c r="L82" s="21">
        <f>F82+J82-K82</f>
        <v>0</v>
      </c>
      <c r="M82" s="21">
        <v>0</v>
      </c>
      <c r="N82" s="21"/>
      <c r="O82" s="21"/>
      <c r="P82" s="21"/>
      <c r="Q82" s="21"/>
      <c r="R82" s="21"/>
      <c r="S82" s="21">
        <v>0</v>
      </c>
    </row>
    <row r="83" spans="1:19" ht="15">
      <c r="A83" s="2" t="s">
        <v>178</v>
      </c>
      <c r="B83" s="14" t="s">
        <v>127</v>
      </c>
      <c r="C83" s="10">
        <v>0</v>
      </c>
      <c r="D83" s="21">
        <v>0</v>
      </c>
      <c r="E83" s="10"/>
      <c r="F83" s="21"/>
      <c r="G83" s="21"/>
      <c r="H83" s="21"/>
      <c r="I83" s="10"/>
      <c r="J83" s="21"/>
      <c r="K83" s="21"/>
      <c r="L83" s="21">
        <f t="shared" si="22"/>
        <v>0</v>
      </c>
      <c r="M83" s="21">
        <v>0</v>
      </c>
      <c r="N83" s="21"/>
      <c r="O83" s="21"/>
      <c r="P83" s="21"/>
      <c r="Q83" s="21"/>
      <c r="R83" s="21"/>
      <c r="S83" s="21">
        <v>0</v>
      </c>
    </row>
    <row r="84" spans="1:19" ht="15">
      <c r="A84" s="2" t="s">
        <v>179</v>
      </c>
      <c r="B84" s="14" t="s">
        <v>180</v>
      </c>
      <c r="C84" s="10">
        <v>0</v>
      </c>
      <c r="D84" s="21">
        <v>0</v>
      </c>
      <c r="E84" s="10"/>
      <c r="F84" s="21"/>
      <c r="G84" s="21"/>
      <c r="H84" s="21"/>
      <c r="I84" s="10"/>
      <c r="J84" s="21"/>
      <c r="K84" s="21"/>
      <c r="L84" s="21">
        <f t="shared" si="22"/>
        <v>0</v>
      </c>
      <c r="M84" s="21">
        <v>0</v>
      </c>
      <c r="N84" s="21"/>
      <c r="O84" s="21"/>
      <c r="P84" s="21"/>
      <c r="Q84" s="21"/>
      <c r="R84" s="21"/>
      <c r="S84" s="21">
        <v>0</v>
      </c>
    </row>
    <row r="85" spans="1:19" ht="15">
      <c r="A85" s="1" t="s">
        <v>224</v>
      </c>
      <c r="B85" s="2" t="s">
        <v>129</v>
      </c>
      <c r="C85" s="10">
        <v>0</v>
      </c>
      <c r="D85" s="21">
        <v>5000</v>
      </c>
      <c r="E85" s="10">
        <v>40154.85</v>
      </c>
      <c r="F85" s="21"/>
      <c r="G85" s="21"/>
      <c r="H85" s="21"/>
      <c r="I85" s="10"/>
      <c r="J85" s="21"/>
      <c r="K85" s="21"/>
      <c r="L85" s="21">
        <f>F85+J85-K85</f>
        <v>0</v>
      </c>
      <c r="M85" s="21">
        <v>0</v>
      </c>
      <c r="N85" s="21"/>
      <c r="O85" s="21"/>
      <c r="P85" s="21"/>
      <c r="Q85" s="21"/>
      <c r="R85" s="21"/>
      <c r="S85" s="21">
        <v>0</v>
      </c>
    </row>
    <row r="86" spans="1:19" ht="15">
      <c r="A86" s="2" t="s">
        <v>181</v>
      </c>
      <c r="B86" s="14" t="s">
        <v>131</v>
      </c>
      <c r="C86" s="10">
        <v>0</v>
      </c>
      <c r="D86" s="21">
        <v>0</v>
      </c>
      <c r="E86" s="10"/>
      <c r="F86" s="21"/>
      <c r="G86" s="21"/>
      <c r="H86" s="21"/>
      <c r="I86" s="10"/>
      <c r="J86" s="21"/>
      <c r="K86" s="21"/>
      <c r="L86" s="21">
        <f t="shared" si="22"/>
        <v>0</v>
      </c>
      <c r="M86" s="21">
        <v>0</v>
      </c>
      <c r="N86" s="21"/>
      <c r="O86" s="21"/>
      <c r="P86" s="21"/>
      <c r="Q86" s="21"/>
      <c r="R86" s="21"/>
      <c r="S86" s="21">
        <v>0</v>
      </c>
    </row>
    <row r="87" spans="1:19" ht="15">
      <c r="A87" s="2" t="s">
        <v>182</v>
      </c>
      <c r="B87" s="14" t="s">
        <v>183</v>
      </c>
      <c r="C87" s="10">
        <v>0</v>
      </c>
      <c r="D87" s="21">
        <v>0</v>
      </c>
      <c r="E87" s="10"/>
      <c r="F87" s="21"/>
      <c r="G87" s="21"/>
      <c r="H87" s="21"/>
      <c r="I87" s="10"/>
      <c r="J87" s="21"/>
      <c r="K87" s="21"/>
      <c r="L87" s="21">
        <f t="shared" si="22"/>
        <v>0</v>
      </c>
      <c r="M87" s="21">
        <v>0</v>
      </c>
      <c r="N87" s="21"/>
      <c r="O87" s="21"/>
      <c r="P87" s="21"/>
      <c r="Q87" s="21"/>
      <c r="R87" s="21"/>
      <c r="S87" s="21">
        <v>0</v>
      </c>
    </row>
    <row r="88" spans="1:19" ht="15">
      <c r="A88" s="6" t="s">
        <v>83</v>
      </c>
      <c r="B88" s="17" t="s">
        <v>61</v>
      </c>
      <c r="C88" s="13">
        <f>SUM(C89:C94)</f>
        <v>20000</v>
      </c>
      <c r="D88" s="13">
        <f>SUM(D89:D94)</f>
        <v>13000</v>
      </c>
      <c r="E88" s="13">
        <f>SUM(E89:E94)</f>
        <v>12814.4</v>
      </c>
      <c r="F88" s="13">
        <f aca="true" t="shared" si="23" ref="F88:S88">SUM(F89:F94)</f>
        <v>150000</v>
      </c>
      <c r="G88" s="13">
        <f>SUM(G89:G94)</f>
        <v>180000</v>
      </c>
      <c r="H88" s="13">
        <f>SUM(H89:H94)</f>
        <v>220000</v>
      </c>
      <c r="I88" s="13">
        <f t="shared" si="23"/>
        <v>9835.3</v>
      </c>
      <c r="J88" s="13">
        <f t="shared" si="23"/>
        <v>0</v>
      </c>
      <c r="K88" s="13">
        <f t="shared" si="23"/>
        <v>0</v>
      </c>
      <c r="L88" s="13">
        <f t="shared" si="23"/>
        <v>150000</v>
      </c>
      <c r="M88" s="13">
        <f t="shared" si="23"/>
        <v>0</v>
      </c>
      <c r="N88" s="13">
        <f>SUM(N89:N94)</f>
        <v>0</v>
      </c>
      <c r="O88" s="13">
        <f t="shared" si="23"/>
        <v>0</v>
      </c>
      <c r="P88" s="13">
        <f>SUM(P89:P94)</f>
        <v>0</v>
      </c>
      <c r="Q88" s="13">
        <f t="shared" si="23"/>
        <v>0</v>
      </c>
      <c r="R88" s="13">
        <f t="shared" si="23"/>
        <v>0</v>
      </c>
      <c r="S88" s="13">
        <f t="shared" si="23"/>
        <v>0</v>
      </c>
    </row>
    <row r="89" spans="1:19" ht="15">
      <c r="A89" s="2" t="s">
        <v>184</v>
      </c>
      <c r="B89" s="14" t="s">
        <v>141</v>
      </c>
      <c r="C89" s="10">
        <v>0</v>
      </c>
      <c r="D89" s="21">
        <v>2000</v>
      </c>
      <c r="E89" s="10"/>
      <c r="F89" s="21">
        <v>50000</v>
      </c>
      <c r="G89" s="21">
        <v>60000</v>
      </c>
      <c r="H89" s="21">
        <v>70000</v>
      </c>
      <c r="I89" s="10"/>
      <c r="J89" s="21"/>
      <c r="K89" s="21"/>
      <c r="L89" s="21">
        <f aca="true" t="shared" si="24" ref="L89:L94">F89+J89-K89</f>
        <v>50000</v>
      </c>
      <c r="M89" s="21">
        <v>0</v>
      </c>
      <c r="N89" s="21"/>
      <c r="O89" s="21"/>
      <c r="P89" s="21"/>
      <c r="Q89" s="21"/>
      <c r="R89" s="21"/>
      <c r="S89" s="21"/>
    </row>
    <row r="90" spans="1:19" ht="15">
      <c r="A90" s="2" t="s">
        <v>185</v>
      </c>
      <c r="B90" s="14" t="s">
        <v>161</v>
      </c>
      <c r="C90" s="10">
        <v>0</v>
      </c>
      <c r="D90" s="21">
        <v>5000</v>
      </c>
      <c r="E90" s="10"/>
      <c r="F90" s="21">
        <v>100000</v>
      </c>
      <c r="G90" s="21">
        <v>120000</v>
      </c>
      <c r="H90" s="21">
        <v>150000</v>
      </c>
      <c r="I90" s="10"/>
      <c r="J90" s="21"/>
      <c r="K90" s="21"/>
      <c r="L90" s="21">
        <f t="shared" si="24"/>
        <v>100000</v>
      </c>
      <c r="M90" s="21">
        <v>0</v>
      </c>
      <c r="N90" s="21"/>
      <c r="O90" s="21"/>
      <c r="P90" s="21"/>
      <c r="Q90" s="21"/>
      <c r="R90" s="21"/>
      <c r="S90" s="21"/>
    </row>
    <row r="91" spans="1:19" ht="15">
      <c r="A91" s="2" t="s">
        <v>186</v>
      </c>
      <c r="B91" s="14" t="s">
        <v>162</v>
      </c>
      <c r="C91" s="10">
        <v>0</v>
      </c>
      <c r="D91" s="21">
        <v>2000</v>
      </c>
      <c r="E91" s="10">
        <v>12248</v>
      </c>
      <c r="F91" s="21"/>
      <c r="G91" s="21"/>
      <c r="H91" s="21"/>
      <c r="I91" s="10"/>
      <c r="J91" s="21"/>
      <c r="K91" s="21"/>
      <c r="L91" s="21">
        <f t="shared" si="24"/>
        <v>0</v>
      </c>
      <c r="M91" s="21">
        <v>0</v>
      </c>
      <c r="N91" s="21"/>
      <c r="O91" s="21"/>
      <c r="P91" s="21"/>
      <c r="Q91" s="21"/>
      <c r="R91" s="21"/>
      <c r="S91" s="21"/>
    </row>
    <row r="92" spans="1:19" ht="15">
      <c r="A92" s="2" t="s">
        <v>16</v>
      </c>
      <c r="B92" s="14" t="s">
        <v>143</v>
      </c>
      <c r="C92" s="10">
        <v>0</v>
      </c>
      <c r="D92" s="21">
        <v>0</v>
      </c>
      <c r="E92" s="10"/>
      <c r="F92" s="21"/>
      <c r="G92" s="21"/>
      <c r="H92" s="21"/>
      <c r="I92" s="10"/>
      <c r="J92" s="21"/>
      <c r="K92" s="21"/>
      <c r="L92" s="21">
        <f t="shared" si="24"/>
        <v>0</v>
      </c>
      <c r="M92" s="21">
        <v>0</v>
      </c>
      <c r="N92" s="21"/>
      <c r="O92" s="21"/>
      <c r="P92" s="21"/>
      <c r="Q92" s="21"/>
      <c r="R92" s="21"/>
      <c r="S92" s="21"/>
    </row>
    <row r="93" spans="1:19" ht="15">
      <c r="A93" s="2" t="s">
        <v>187</v>
      </c>
      <c r="B93" s="14" t="s">
        <v>145</v>
      </c>
      <c r="C93" s="10">
        <v>20000</v>
      </c>
      <c r="D93" s="21">
        <v>2000</v>
      </c>
      <c r="E93" s="10"/>
      <c r="F93" s="21"/>
      <c r="G93" s="21"/>
      <c r="H93" s="21"/>
      <c r="I93" s="10"/>
      <c r="J93" s="21"/>
      <c r="K93" s="21"/>
      <c r="L93" s="21">
        <f t="shared" si="24"/>
        <v>0</v>
      </c>
      <c r="M93" s="21">
        <v>0</v>
      </c>
      <c r="N93" s="21"/>
      <c r="O93" s="21"/>
      <c r="P93" s="21"/>
      <c r="Q93" s="21"/>
      <c r="R93" s="21"/>
      <c r="S93" s="21"/>
    </row>
    <row r="94" spans="1:19" ht="15">
      <c r="A94" s="2" t="s">
        <v>188</v>
      </c>
      <c r="B94" s="14" t="s">
        <v>147</v>
      </c>
      <c r="C94" s="10">
        <v>0</v>
      </c>
      <c r="D94" s="21">
        <v>2000</v>
      </c>
      <c r="E94" s="10">
        <v>566.4</v>
      </c>
      <c r="F94" s="21"/>
      <c r="G94" s="21"/>
      <c r="H94" s="21"/>
      <c r="I94" s="10">
        <v>9835.3</v>
      </c>
      <c r="J94" s="21"/>
      <c r="K94" s="21"/>
      <c r="L94" s="21">
        <f t="shared" si="24"/>
        <v>0</v>
      </c>
      <c r="M94" s="21">
        <v>0</v>
      </c>
      <c r="N94" s="21"/>
      <c r="O94" s="21"/>
      <c r="P94" s="21"/>
      <c r="Q94" s="21"/>
      <c r="R94" s="21"/>
      <c r="S94" s="21"/>
    </row>
    <row r="95" spans="1:19" ht="15">
      <c r="A95" s="6" t="s">
        <v>82</v>
      </c>
      <c r="B95" s="17" t="s">
        <v>63</v>
      </c>
      <c r="C95" s="13">
        <f>SUM(C96:C97)</f>
        <v>204923.71</v>
      </c>
      <c r="D95" s="13">
        <f>SUM(D96:D97)</f>
        <v>100000</v>
      </c>
      <c r="E95" s="13">
        <f>SUM(E96:E97)</f>
        <v>254417.48</v>
      </c>
      <c r="F95" s="13">
        <f aca="true" t="shared" si="25" ref="F95:S95">SUM(F96:F97)</f>
        <v>100000</v>
      </c>
      <c r="G95" s="13">
        <f>SUM(G96:G97)</f>
        <v>120000</v>
      </c>
      <c r="H95" s="13">
        <f>SUM(H96:H97)</f>
        <v>140000</v>
      </c>
      <c r="I95" s="13">
        <f t="shared" si="25"/>
        <v>0</v>
      </c>
      <c r="J95" s="13">
        <f t="shared" si="25"/>
        <v>0</v>
      </c>
      <c r="K95" s="13">
        <f t="shared" si="25"/>
        <v>0</v>
      </c>
      <c r="L95" s="13">
        <f t="shared" si="25"/>
        <v>100000</v>
      </c>
      <c r="M95" s="13">
        <f t="shared" si="25"/>
        <v>0</v>
      </c>
      <c r="N95" s="13">
        <f>SUM(N96:N97)</f>
        <v>0</v>
      </c>
      <c r="O95" s="13">
        <f t="shared" si="25"/>
        <v>0</v>
      </c>
      <c r="P95" s="13">
        <f>SUM(P96:P97)</f>
        <v>0</v>
      </c>
      <c r="Q95" s="13">
        <f t="shared" si="25"/>
        <v>0</v>
      </c>
      <c r="R95" s="13">
        <f t="shared" si="25"/>
        <v>0</v>
      </c>
      <c r="S95" s="13">
        <f t="shared" si="25"/>
        <v>0</v>
      </c>
    </row>
    <row r="96" spans="1:19" ht="15">
      <c r="A96" s="2" t="s">
        <v>189</v>
      </c>
      <c r="B96" s="14" t="s">
        <v>149</v>
      </c>
      <c r="C96" s="10">
        <v>69171.6</v>
      </c>
      <c r="D96" s="21">
        <v>80000</v>
      </c>
      <c r="E96" s="10">
        <v>160966.2</v>
      </c>
      <c r="F96" s="21">
        <v>50000</v>
      </c>
      <c r="G96" s="21">
        <v>60000</v>
      </c>
      <c r="H96" s="21">
        <v>70000</v>
      </c>
      <c r="I96" s="10"/>
      <c r="J96" s="21"/>
      <c r="K96" s="21"/>
      <c r="L96" s="21">
        <f>F96+J96-K96</f>
        <v>50000</v>
      </c>
      <c r="M96" s="21">
        <v>0</v>
      </c>
      <c r="N96" s="21"/>
      <c r="O96" s="21"/>
      <c r="P96" s="21"/>
      <c r="Q96" s="21"/>
      <c r="R96" s="21"/>
      <c r="S96" s="21"/>
    </row>
    <row r="97" spans="1:19" ht="15">
      <c r="A97" s="2" t="s">
        <v>190</v>
      </c>
      <c r="B97" s="14" t="s">
        <v>151</v>
      </c>
      <c r="C97" s="10">
        <v>135752.11</v>
      </c>
      <c r="D97" s="21">
        <v>20000</v>
      </c>
      <c r="E97" s="10">
        <v>93451.28</v>
      </c>
      <c r="F97" s="21">
        <v>50000</v>
      </c>
      <c r="G97" s="21">
        <v>60000</v>
      </c>
      <c r="H97" s="21">
        <v>70000</v>
      </c>
      <c r="I97" s="10"/>
      <c r="J97" s="21"/>
      <c r="K97" s="21"/>
      <c r="L97" s="21">
        <f>F97+J97-K97</f>
        <v>50000</v>
      </c>
      <c r="M97" s="21">
        <v>0</v>
      </c>
      <c r="N97" s="21"/>
      <c r="O97" s="21"/>
      <c r="P97" s="21"/>
      <c r="Q97" s="21"/>
      <c r="R97" s="21"/>
      <c r="S97" s="21"/>
    </row>
    <row r="98" spans="1:19" ht="15">
      <c r="A98" s="6" t="s">
        <v>81</v>
      </c>
      <c r="B98" s="17" t="s">
        <v>84</v>
      </c>
      <c r="C98" s="13">
        <f>SUM(C99:C100)</f>
        <v>15257.56</v>
      </c>
      <c r="D98" s="13">
        <f>SUM(D99:D100)</f>
        <v>17000</v>
      </c>
      <c r="E98" s="13">
        <f>SUM(E99:E100)</f>
        <v>0</v>
      </c>
      <c r="F98" s="13">
        <f aca="true" t="shared" si="26" ref="F98:S98">SUM(F99:F100)</f>
        <v>20000</v>
      </c>
      <c r="G98" s="13">
        <f>SUM(G99:G100)</f>
        <v>50000</v>
      </c>
      <c r="H98" s="13">
        <f>SUM(H99:H100)</f>
        <v>70000</v>
      </c>
      <c r="I98" s="13">
        <f t="shared" si="26"/>
        <v>8098.49</v>
      </c>
      <c r="J98" s="13">
        <f t="shared" si="26"/>
        <v>0</v>
      </c>
      <c r="K98" s="13">
        <f t="shared" si="26"/>
        <v>0</v>
      </c>
      <c r="L98" s="13">
        <f t="shared" si="26"/>
        <v>20000</v>
      </c>
      <c r="M98" s="13">
        <f t="shared" si="26"/>
        <v>0</v>
      </c>
      <c r="N98" s="13">
        <f>SUM(N99:N100)</f>
        <v>0</v>
      </c>
      <c r="O98" s="13">
        <f t="shared" si="26"/>
        <v>0</v>
      </c>
      <c r="P98" s="13">
        <f>SUM(P99:P100)</f>
        <v>0</v>
      </c>
      <c r="Q98" s="13">
        <f t="shared" si="26"/>
        <v>0</v>
      </c>
      <c r="R98" s="13">
        <f t="shared" si="26"/>
        <v>0</v>
      </c>
      <c r="S98" s="13">
        <f t="shared" si="26"/>
        <v>0</v>
      </c>
    </row>
    <row r="99" spans="1:19" ht="15">
      <c r="A99" s="2" t="s">
        <v>191</v>
      </c>
      <c r="B99" s="14" t="s">
        <v>163</v>
      </c>
      <c r="C99" s="10">
        <v>0</v>
      </c>
      <c r="D99" s="21">
        <v>17000</v>
      </c>
      <c r="E99" s="10"/>
      <c r="F99" s="21">
        <v>20000</v>
      </c>
      <c r="G99" s="21">
        <v>30000</v>
      </c>
      <c r="H99" s="21">
        <v>40000</v>
      </c>
      <c r="I99" s="10"/>
      <c r="J99" s="21"/>
      <c r="K99" s="21"/>
      <c r="L99" s="21">
        <f>F99+J99-K99</f>
        <v>20000</v>
      </c>
      <c r="M99" s="21">
        <v>0</v>
      </c>
      <c r="N99" s="21"/>
      <c r="O99" s="21"/>
      <c r="P99" s="21"/>
      <c r="Q99" s="21"/>
      <c r="R99" s="21"/>
      <c r="S99" s="21">
        <v>0</v>
      </c>
    </row>
    <row r="100" spans="1:19" ht="15">
      <c r="A100" s="2" t="s">
        <v>17</v>
      </c>
      <c r="B100" s="14" t="s">
        <v>139</v>
      </c>
      <c r="C100" s="10">
        <v>15257.56</v>
      </c>
      <c r="D100" s="21">
        <v>0</v>
      </c>
      <c r="E100" s="10"/>
      <c r="F100" s="21"/>
      <c r="G100" s="21">
        <v>20000</v>
      </c>
      <c r="H100" s="21">
        <v>30000</v>
      </c>
      <c r="I100" s="10">
        <v>8098.49</v>
      </c>
      <c r="J100" s="21"/>
      <c r="K100" s="21"/>
      <c r="L100" s="21">
        <f>F100+J100-K100</f>
        <v>0</v>
      </c>
      <c r="M100" s="21">
        <v>0</v>
      </c>
      <c r="N100" s="21"/>
      <c r="O100" s="21"/>
      <c r="P100" s="21"/>
      <c r="Q100" s="21"/>
      <c r="R100" s="21"/>
      <c r="S100" s="21">
        <v>0</v>
      </c>
    </row>
    <row r="101" spans="1:19" ht="15">
      <c r="A101" s="6" t="s">
        <v>80</v>
      </c>
      <c r="B101" s="17" t="s">
        <v>159</v>
      </c>
      <c r="C101" s="13">
        <f aca="true" t="shared" si="27" ref="C101:S101">C102</f>
        <v>0</v>
      </c>
      <c r="D101" s="13">
        <f t="shared" si="27"/>
        <v>20000</v>
      </c>
      <c r="E101" s="13">
        <f t="shared" si="27"/>
        <v>16836.2</v>
      </c>
      <c r="F101" s="13">
        <f t="shared" si="27"/>
        <v>10000</v>
      </c>
      <c r="G101" s="13">
        <f t="shared" si="27"/>
        <v>0</v>
      </c>
      <c r="H101" s="13">
        <f t="shared" si="27"/>
        <v>0</v>
      </c>
      <c r="I101" s="13">
        <f t="shared" si="27"/>
        <v>0</v>
      </c>
      <c r="J101" s="13">
        <f t="shared" si="27"/>
        <v>0</v>
      </c>
      <c r="K101" s="13">
        <f t="shared" si="27"/>
        <v>0</v>
      </c>
      <c r="L101" s="13">
        <f t="shared" si="27"/>
        <v>10000</v>
      </c>
      <c r="M101" s="13">
        <f t="shared" si="27"/>
        <v>0</v>
      </c>
      <c r="N101" s="13">
        <f t="shared" si="27"/>
        <v>0</v>
      </c>
      <c r="O101" s="13">
        <f t="shared" si="27"/>
        <v>0</v>
      </c>
      <c r="P101" s="13">
        <f t="shared" si="27"/>
        <v>0</v>
      </c>
      <c r="Q101" s="13">
        <f t="shared" si="27"/>
        <v>0</v>
      </c>
      <c r="R101" s="13">
        <f t="shared" si="27"/>
        <v>0</v>
      </c>
      <c r="S101" s="13">
        <f t="shared" si="27"/>
        <v>0</v>
      </c>
    </row>
    <row r="102" spans="1:19" ht="15">
      <c r="A102" s="2" t="s">
        <v>192</v>
      </c>
      <c r="B102" s="14" t="s">
        <v>159</v>
      </c>
      <c r="C102" s="10">
        <v>0</v>
      </c>
      <c r="D102" s="21">
        <v>20000</v>
      </c>
      <c r="E102" s="10">
        <v>16836.2</v>
      </c>
      <c r="F102" s="21">
        <v>10000</v>
      </c>
      <c r="G102" s="21"/>
      <c r="H102" s="21"/>
      <c r="I102" s="10"/>
      <c r="J102" s="21"/>
      <c r="K102" s="21"/>
      <c r="L102" s="21">
        <f>F102+J102-K102</f>
        <v>10000</v>
      </c>
      <c r="M102" s="21">
        <v>0</v>
      </c>
      <c r="N102" s="21"/>
      <c r="O102" s="21">
        <v>0</v>
      </c>
      <c r="P102" s="21"/>
      <c r="Q102" s="21">
        <v>0</v>
      </c>
      <c r="R102" s="21">
        <v>0</v>
      </c>
      <c r="S102" s="21">
        <v>0</v>
      </c>
    </row>
    <row r="103" spans="1:19" ht="15">
      <c r="A103" s="18" t="s">
        <v>86</v>
      </c>
      <c r="B103" s="19" t="s">
        <v>92</v>
      </c>
      <c r="C103" s="20" t="e">
        <f aca="true" t="shared" si="28" ref="C103:S104">C104</f>
        <v>#REF!</v>
      </c>
      <c r="D103" s="20">
        <f t="shared" si="28"/>
        <v>1000000</v>
      </c>
      <c r="E103" s="20">
        <f t="shared" si="28"/>
        <v>1393961.3</v>
      </c>
      <c r="F103" s="20">
        <f t="shared" si="28"/>
        <v>2500000</v>
      </c>
      <c r="G103" s="20">
        <f t="shared" si="28"/>
        <v>2820000</v>
      </c>
      <c r="H103" s="20">
        <f t="shared" si="28"/>
        <v>3050000</v>
      </c>
      <c r="I103" s="20">
        <f t="shared" si="28"/>
        <v>478458.96</v>
      </c>
      <c r="J103" s="20">
        <f t="shared" si="28"/>
        <v>91560.14</v>
      </c>
      <c r="K103" s="20">
        <f t="shared" si="28"/>
        <v>0</v>
      </c>
      <c r="L103" s="20">
        <f t="shared" si="28"/>
        <v>2591560.14</v>
      </c>
      <c r="M103" s="20">
        <f t="shared" si="28"/>
        <v>0</v>
      </c>
      <c r="N103" s="20">
        <f t="shared" si="28"/>
        <v>2820000</v>
      </c>
      <c r="O103" s="20">
        <f t="shared" si="28"/>
        <v>0</v>
      </c>
      <c r="P103" s="20">
        <f t="shared" si="28"/>
        <v>3050000</v>
      </c>
      <c r="Q103" s="20">
        <f t="shared" si="28"/>
        <v>0</v>
      </c>
      <c r="R103" s="20">
        <f t="shared" si="28"/>
        <v>3203000</v>
      </c>
      <c r="S103" s="20">
        <f t="shared" si="28"/>
        <v>0</v>
      </c>
    </row>
    <row r="104" spans="1:19" ht="15">
      <c r="A104" s="4" t="s">
        <v>87</v>
      </c>
      <c r="B104" s="16" t="s">
        <v>88</v>
      </c>
      <c r="C104" s="12" t="e">
        <f>#REF!+#REF!+#REF!+C105</f>
        <v>#REF!</v>
      </c>
      <c r="D104" s="12">
        <f>D105</f>
        <v>1000000</v>
      </c>
      <c r="E104" s="12">
        <f t="shared" si="28"/>
        <v>1393961.3</v>
      </c>
      <c r="F104" s="12">
        <f t="shared" si="28"/>
        <v>2500000</v>
      </c>
      <c r="G104" s="12">
        <f t="shared" si="28"/>
        <v>2820000</v>
      </c>
      <c r="H104" s="12">
        <f t="shared" si="28"/>
        <v>3050000</v>
      </c>
      <c r="I104" s="12">
        <f t="shared" si="28"/>
        <v>478458.96</v>
      </c>
      <c r="J104" s="12">
        <f t="shared" si="28"/>
        <v>91560.14</v>
      </c>
      <c r="K104" s="12">
        <f t="shared" si="28"/>
        <v>0</v>
      </c>
      <c r="L104" s="12">
        <f t="shared" si="28"/>
        <v>2591560.14</v>
      </c>
      <c r="M104" s="12">
        <f t="shared" si="28"/>
        <v>0</v>
      </c>
      <c r="N104" s="12">
        <f t="shared" si="28"/>
        <v>2820000</v>
      </c>
      <c r="O104" s="12">
        <f t="shared" si="28"/>
        <v>0</v>
      </c>
      <c r="P104" s="12">
        <f t="shared" si="28"/>
        <v>3050000</v>
      </c>
      <c r="Q104" s="12">
        <f t="shared" si="28"/>
        <v>0</v>
      </c>
      <c r="R104" s="12">
        <f t="shared" si="28"/>
        <v>3203000</v>
      </c>
      <c r="S104" s="12">
        <f>S105</f>
        <v>0</v>
      </c>
    </row>
    <row r="105" spans="1:19" ht="15">
      <c r="A105" s="27" t="s">
        <v>89</v>
      </c>
      <c r="B105" s="29" t="s">
        <v>58</v>
      </c>
      <c r="C105" s="28">
        <f aca="true" t="shared" si="29" ref="C105:S105">C106</f>
        <v>1200372.7499999998</v>
      </c>
      <c r="D105" s="28">
        <f t="shared" si="29"/>
        <v>1000000</v>
      </c>
      <c r="E105" s="28">
        <f t="shared" si="29"/>
        <v>1393961.3</v>
      </c>
      <c r="F105" s="28">
        <f t="shared" si="29"/>
        <v>2500000</v>
      </c>
      <c r="G105" s="28">
        <f t="shared" si="29"/>
        <v>2820000</v>
      </c>
      <c r="H105" s="28">
        <f t="shared" si="29"/>
        <v>3050000</v>
      </c>
      <c r="I105" s="28">
        <f t="shared" si="29"/>
        <v>478458.96</v>
      </c>
      <c r="J105" s="28">
        <f t="shared" si="29"/>
        <v>91560.14</v>
      </c>
      <c r="K105" s="28">
        <f t="shared" si="29"/>
        <v>0</v>
      </c>
      <c r="L105" s="28">
        <f t="shared" si="29"/>
        <v>2591560.14</v>
      </c>
      <c r="M105" s="28">
        <f t="shared" si="29"/>
        <v>0</v>
      </c>
      <c r="N105" s="28">
        <v>2820000</v>
      </c>
      <c r="O105" s="28">
        <f>O106</f>
        <v>0</v>
      </c>
      <c r="P105" s="28">
        <v>3050000</v>
      </c>
      <c r="Q105" s="28">
        <f>Q106</f>
        <v>0</v>
      </c>
      <c r="R105" s="28">
        <v>3203000</v>
      </c>
      <c r="S105" s="28">
        <f t="shared" si="29"/>
        <v>0</v>
      </c>
    </row>
    <row r="106" spans="1:19" ht="15">
      <c r="A106" s="6" t="s">
        <v>90</v>
      </c>
      <c r="B106" s="17" t="s">
        <v>91</v>
      </c>
      <c r="C106" s="13">
        <f>SUM(C107:C110)</f>
        <v>1200372.7499999998</v>
      </c>
      <c r="D106" s="13">
        <f>SUM(D107:D110)</f>
        <v>1000000</v>
      </c>
      <c r="E106" s="13">
        <f>SUM(E107:E110)</f>
        <v>1393961.3</v>
      </c>
      <c r="F106" s="13">
        <f aca="true" t="shared" si="30" ref="F106:S106">SUM(F107:F110)</f>
        <v>2500000</v>
      </c>
      <c r="G106" s="13">
        <f>SUM(G107:G110)</f>
        <v>2820000</v>
      </c>
      <c r="H106" s="13">
        <f>SUM(H107:H110)</f>
        <v>3050000</v>
      </c>
      <c r="I106" s="13">
        <f t="shared" si="30"/>
        <v>478458.96</v>
      </c>
      <c r="J106" s="13">
        <f t="shared" si="30"/>
        <v>91560.14</v>
      </c>
      <c r="K106" s="13">
        <f t="shared" si="30"/>
        <v>0</v>
      </c>
      <c r="L106" s="13">
        <f t="shared" si="30"/>
        <v>2591560.14</v>
      </c>
      <c r="M106" s="13">
        <f t="shared" si="30"/>
        <v>0</v>
      </c>
      <c r="N106" s="13">
        <f>SUM(N107:N110)</f>
        <v>0</v>
      </c>
      <c r="O106" s="13">
        <f t="shared" si="30"/>
        <v>0</v>
      </c>
      <c r="P106" s="13">
        <f>SUM(P107:P110)</f>
        <v>0</v>
      </c>
      <c r="Q106" s="13">
        <f t="shared" si="30"/>
        <v>0</v>
      </c>
      <c r="R106" s="13">
        <f t="shared" si="30"/>
        <v>0</v>
      </c>
      <c r="S106" s="13">
        <f t="shared" si="30"/>
        <v>0</v>
      </c>
    </row>
    <row r="107" spans="1:19" ht="15">
      <c r="A107" s="2" t="s">
        <v>193</v>
      </c>
      <c r="B107" s="14" t="s">
        <v>129</v>
      </c>
      <c r="C107" s="10">
        <v>300742.12</v>
      </c>
      <c r="D107" s="21">
        <v>400000</v>
      </c>
      <c r="E107" s="10">
        <v>206996.19</v>
      </c>
      <c r="F107" s="21">
        <v>850000</v>
      </c>
      <c r="G107" s="21">
        <v>900000</v>
      </c>
      <c r="H107" s="21">
        <v>1000000</v>
      </c>
      <c r="I107" s="10">
        <v>83833.45</v>
      </c>
      <c r="J107" s="21">
        <v>91560.14</v>
      </c>
      <c r="K107" s="21">
        <v>0</v>
      </c>
      <c r="L107" s="21">
        <f>F107+J107-K107</f>
        <v>941560.14</v>
      </c>
      <c r="M107" s="21">
        <v>0</v>
      </c>
      <c r="N107" s="21"/>
      <c r="O107" s="21"/>
      <c r="P107" s="21"/>
      <c r="Q107" s="21"/>
      <c r="R107" s="21"/>
      <c r="S107" s="21">
        <v>0</v>
      </c>
    </row>
    <row r="108" spans="1:19" ht="15">
      <c r="A108" s="2" t="s">
        <v>194</v>
      </c>
      <c r="B108" s="14" t="s">
        <v>131</v>
      </c>
      <c r="C108" s="10">
        <v>869309.95</v>
      </c>
      <c r="D108" s="21">
        <v>570000</v>
      </c>
      <c r="E108" s="10">
        <v>1186965.11</v>
      </c>
      <c r="F108" s="21">
        <v>1600000</v>
      </c>
      <c r="G108" s="21">
        <v>1850000</v>
      </c>
      <c r="H108" s="21">
        <v>1960000</v>
      </c>
      <c r="I108" s="10">
        <v>394625.51</v>
      </c>
      <c r="J108" s="21"/>
      <c r="K108" s="21">
        <v>0</v>
      </c>
      <c r="L108" s="21">
        <f>F108+J108-K108</f>
        <v>1600000</v>
      </c>
      <c r="M108" s="21">
        <v>0</v>
      </c>
      <c r="N108" s="21"/>
      <c r="O108" s="21"/>
      <c r="P108" s="21"/>
      <c r="Q108" s="21"/>
      <c r="R108" s="21"/>
      <c r="S108" s="21">
        <v>0</v>
      </c>
    </row>
    <row r="109" spans="1:19" ht="15">
      <c r="A109" s="2" t="s">
        <v>14</v>
      </c>
      <c r="B109" s="14" t="s">
        <v>133</v>
      </c>
      <c r="C109" s="10">
        <v>0</v>
      </c>
      <c r="D109" s="21">
        <v>5000</v>
      </c>
      <c r="E109" s="10"/>
      <c r="F109" s="21">
        <v>20000</v>
      </c>
      <c r="G109" s="21">
        <v>30000</v>
      </c>
      <c r="H109" s="21">
        <v>40000</v>
      </c>
      <c r="I109" s="10"/>
      <c r="J109" s="21"/>
      <c r="K109" s="21">
        <v>0</v>
      </c>
      <c r="L109" s="21">
        <f>F109+J109-K109</f>
        <v>20000</v>
      </c>
      <c r="M109" s="21">
        <v>0</v>
      </c>
      <c r="N109" s="21"/>
      <c r="O109" s="21"/>
      <c r="P109" s="21"/>
      <c r="Q109" s="21"/>
      <c r="R109" s="21"/>
      <c r="S109" s="21">
        <v>0</v>
      </c>
    </row>
    <row r="110" spans="1:19" ht="15.75" thickBot="1">
      <c r="A110" s="3" t="s">
        <v>195</v>
      </c>
      <c r="B110" s="15" t="s">
        <v>183</v>
      </c>
      <c r="C110" s="10">
        <v>30320.68</v>
      </c>
      <c r="D110" s="22">
        <v>25000</v>
      </c>
      <c r="E110" s="10"/>
      <c r="F110" s="22">
        <v>30000</v>
      </c>
      <c r="G110" s="22">
        <v>40000</v>
      </c>
      <c r="H110" s="22">
        <v>50000</v>
      </c>
      <c r="I110" s="11"/>
      <c r="J110" s="22"/>
      <c r="K110" s="22">
        <v>0</v>
      </c>
      <c r="L110" s="22">
        <f>F110+J110-K110</f>
        <v>30000</v>
      </c>
      <c r="M110" s="22">
        <v>0</v>
      </c>
      <c r="N110" s="22"/>
      <c r="O110" s="22"/>
      <c r="P110" s="22"/>
      <c r="Q110" s="22"/>
      <c r="R110" s="22"/>
      <c r="S110" s="22">
        <v>0</v>
      </c>
    </row>
    <row r="111" spans="1:19" ht="15">
      <c r="A111" s="18" t="s">
        <v>93</v>
      </c>
      <c r="B111" s="19" t="s">
        <v>112</v>
      </c>
      <c r="C111" s="20" t="e">
        <f>#REF!+#REF!+#REF!+#REF!+#REF!+C112</f>
        <v>#REF!</v>
      </c>
      <c r="D111" s="20">
        <f>D112</f>
        <v>3150000</v>
      </c>
      <c r="E111" s="20">
        <f aca="true" t="shared" si="31" ref="E111:S112">E112</f>
        <v>1148771.33</v>
      </c>
      <c r="F111" s="20">
        <f t="shared" si="31"/>
        <v>2020000</v>
      </c>
      <c r="G111" s="20">
        <f t="shared" si="31"/>
        <v>2120000</v>
      </c>
      <c r="H111" s="20">
        <f t="shared" si="31"/>
        <v>2230000</v>
      </c>
      <c r="I111" s="20">
        <f t="shared" si="31"/>
        <v>235165.9</v>
      </c>
      <c r="J111" s="20">
        <f t="shared" si="31"/>
        <v>0</v>
      </c>
      <c r="K111" s="20">
        <f t="shared" si="31"/>
        <v>0</v>
      </c>
      <c r="L111" s="20">
        <f t="shared" si="31"/>
        <v>2020000</v>
      </c>
      <c r="M111" s="20">
        <f t="shared" si="31"/>
        <v>0</v>
      </c>
      <c r="N111" s="20">
        <f t="shared" si="31"/>
        <v>2120000</v>
      </c>
      <c r="O111" s="20">
        <f t="shared" si="31"/>
        <v>0</v>
      </c>
      <c r="P111" s="20">
        <f t="shared" si="31"/>
        <v>2230000</v>
      </c>
      <c r="Q111" s="20">
        <f t="shared" si="31"/>
        <v>0</v>
      </c>
      <c r="R111" s="20">
        <f t="shared" si="31"/>
        <v>2320000</v>
      </c>
      <c r="S111" s="20">
        <f t="shared" si="31"/>
        <v>0</v>
      </c>
    </row>
    <row r="112" spans="1:19" ht="15">
      <c r="A112" s="4" t="s">
        <v>96</v>
      </c>
      <c r="B112" s="16" t="s">
        <v>15</v>
      </c>
      <c r="C112" s="12" t="e">
        <f>#REF!+#REF!+#REF!+C113</f>
        <v>#REF!</v>
      </c>
      <c r="D112" s="12">
        <f>D113</f>
        <v>3150000</v>
      </c>
      <c r="E112" s="12">
        <f t="shared" si="31"/>
        <v>1148771.33</v>
      </c>
      <c r="F112" s="12">
        <f t="shared" si="31"/>
        <v>2020000</v>
      </c>
      <c r="G112" s="12">
        <f t="shared" si="31"/>
        <v>2120000</v>
      </c>
      <c r="H112" s="12">
        <f t="shared" si="31"/>
        <v>2230000</v>
      </c>
      <c r="I112" s="12">
        <f t="shared" si="31"/>
        <v>235165.9</v>
      </c>
      <c r="J112" s="12">
        <f t="shared" si="31"/>
        <v>0</v>
      </c>
      <c r="K112" s="12">
        <f t="shared" si="31"/>
        <v>0</v>
      </c>
      <c r="L112" s="12">
        <f t="shared" si="31"/>
        <v>2020000</v>
      </c>
      <c r="M112" s="12">
        <f t="shared" si="31"/>
        <v>0</v>
      </c>
      <c r="N112" s="12">
        <f t="shared" si="31"/>
        <v>2120000</v>
      </c>
      <c r="O112" s="12">
        <f t="shared" si="31"/>
        <v>0</v>
      </c>
      <c r="P112" s="12">
        <f t="shared" si="31"/>
        <v>2230000</v>
      </c>
      <c r="Q112" s="12">
        <f t="shared" si="31"/>
        <v>0</v>
      </c>
      <c r="R112" s="12">
        <f t="shared" si="31"/>
        <v>2320000</v>
      </c>
      <c r="S112" s="12">
        <f t="shared" si="31"/>
        <v>0</v>
      </c>
    </row>
    <row r="113" spans="1:19" ht="15">
      <c r="A113" s="27" t="s">
        <v>94</v>
      </c>
      <c r="B113" s="29" t="s">
        <v>58</v>
      </c>
      <c r="C113" s="28">
        <f aca="true" t="shared" si="32" ref="C113:S113">C114+C127+C130</f>
        <v>1459508.0999999999</v>
      </c>
      <c r="D113" s="28">
        <f t="shared" si="32"/>
        <v>3150000</v>
      </c>
      <c r="E113" s="28">
        <f t="shared" si="32"/>
        <v>1148771.33</v>
      </c>
      <c r="F113" s="28">
        <f t="shared" si="32"/>
        <v>2020000</v>
      </c>
      <c r="G113" s="28">
        <f t="shared" si="32"/>
        <v>2120000</v>
      </c>
      <c r="H113" s="28">
        <f t="shared" si="32"/>
        <v>2230000</v>
      </c>
      <c r="I113" s="28">
        <f t="shared" si="32"/>
        <v>235165.9</v>
      </c>
      <c r="J113" s="28">
        <f t="shared" si="32"/>
        <v>0</v>
      </c>
      <c r="K113" s="28">
        <f t="shared" si="32"/>
        <v>0</v>
      </c>
      <c r="L113" s="28">
        <f t="shared" si="32"/>
        <v>2020000</v>
      </c>
      <c r="M113" s="28">
        <f t="shared" si="32"/>
        <v>0</v>
      </c>
      <c r="N113" s="28">
        <v>2120000</v>
      </c>
      <c r="O113" s="28">
        <f>O114</f>
        <v>0</v>
      </c>
      <c r="P113" s="28">
        <v>2230000</v>
      </c>
      <c r="Q113" s="28">
        <f>Q114</f>
        <v>0</v>
      </c>
      <c r="R113" s="28">
        <v>2320000</v>
      </c>
      <c r="S113" s="28">
        <f t="shared" si="32"/>
        <v>0</v>
      </c>
    </row>
    <row r="114" spans="1:19" ht="15">
      <c r="A114" s="6" t="s">
        <v>95</v>
      </c>
      <c r="B114" s="17" t="s">
        <v>91</v>
      </c>
      <c r="C114" s="13">
        <f>SUM(C115:C126)</f>
        <v>1104508.0999999999</v>
      </c>
      <c r="D114" s="13">
        <f>SUM(D115:D126)</f>
        <v>3150000</v>
      </c>
      <c r="E114" s="13">
        <f>SUM(E115:E126)</f>
        <v>1148771.33</v>
      </c>
      <c r="F114" s="13">
        <f aca="true" t="shared" si="33" ref="F114:S114">SUM(F115:F126)</f>
        <v>2020000</v>
      </c>
      <c r="G114" s="13">
        <f>SUM(G115:G126)</f>
        <v>2120000</v>
      </c>
      <c r="H114" s="13">
        <f>SUM(H115:H126)</f>
        <v>2230000</v>
      </c>
      <c r="I114" s="13">
        <f t="shared" si="33"/>
        <v>235165.9</v>
      </c>
      <c r="J114" s="13">
        <f t="shared" si="33"/>
        <v>0</v>
      </c>
      <c r="K114" s="13">
        <f t="shared" si="33"/>
        <v>0</v>
      </c>
      <c r="L114" s="13">
        <f t="shared" si="33"/>
        <v>2020000</v>
      </c>
      <c r="M114" s="13">
        <f t="shared" si="33"/>
        <v>0</v>
      </c>
      <c r="N114" s="13">
        <f>SUM(N115:N126)</f>
        <v>0</v>
      </c>
      <c r="O114" s="13">
        <f t="shared" si="33"/>
        <v>0</v>
      </c>
      <c r="P114" s="13">
        <f>SUM(P115:P126)</f>
        <v>0</v>
      </c>
      <c r="Q114" s="13">
        <f t="shared" si="33"/>
        <v>0</v>
      </c>
      <c r="R114" s="13">
        <f t="shared" si="33"/>
        <v>0</v>
      </c>
      <c r="S114" s="13">
        <f t="shared" si="33"/>
        <v>0</v>
      </c>
    </row>
    <row r="115" spans="1:19" ht="15">
      <c r="A115" s="2" t="s">
        <v>197</v>
      </c>
      <c r="B115" s="14" t="s">
        <v>165</v>
      </c>
      <c r="C115" s="10">
        <v>125863.85</v>
      </c>
      <c r="D115" s="21">
        <v>200000</v>
      </c>
      <c r="E115" s="10">
        <v>183397.16</v>
      </c>
      <c r="F115" s="21">
        <v>200000</v>
      </c>
      <c r="G115" s="21">
        <v>200000</v>
      </c>
      <c r="H115" s="21">
        <v>200000</v>
      </c>
      <c r="I115" s="10"/>
      <c r="J115" s="21"/>
      <c r="K115" s="21"/>
      <c r="L115" s="21">
        <f aca="true" t="shared" si="34" ref="L115:L124">F115+J115-K115</f>
        <v>200000</v>
      </c>
      <c r="M115" s="21">
        <v>0</v>
      </c>
      <c r="N115" s="21"/>
      <c r="O115" s="21"/>
      <c r="P115" s="21"/>
      <c r="Q115" s="21"/>
      <c r="R115" s="21"/>
      <c r="S115" s="21"/>
    </row>
    <row r="116" spans="1:19" ht="15">
      <c r="A116" s="2" t="s">
        <v>198</v>
      </c>
      <c r="B116" s="14" t="s">
        <v>167</v>
      </c>
      <c r="C116" s="10">
        <v>0</v>
      </c>
      <c r="D116" s="21">
        <v>400000</v>
      </c>
      <c r="E116" s="10">
        <v>532946.81</v>
      </c>
      <c r="F116" s="21">
        <v>200000</v>
      </c>
      <c r="G116" s="21">
        <v>200000</v>
      </c>
      <c r="H116" s="21">
        <v>200000</v>
      </c>
      <c r="I116" s="10"/>
      <c r="J116" s="21"/>
      <c r="K116" s="21"/>
      <c r="L116" s="21">
        <f t="shared" si="34"/>
        <v>200000</v>
      </c>
      <c r="M116" s="21">
        <v>0</v>
      </c>
      <c r="N116" s="21"/>
      <c r="O116" s="21"/>
      <c r="P116" s="21"/>
      <c r="Q116" s="21"/>
      <c r="R116" s="21"/>
      <c r="S116" s="21"/>
    </row>
    <row r="117" spans="1:19" ht="15">
      <c r="A117" s="2" t="s">
        <v>199</v>
      </c>
      <c r="B117" s="14" t="s">
        <v>196</v>
      </c>
      <c r="C117" s="10">
        <v>0</v>
      </c>
      <c r="D117" s="21">
        <v>0</v>
      </c>
      <c r="E117" s="10"/>
      <c r="F117" s="21"/>
      <c r="G117" s="21"/>
      <c r="H117" s="21"/>
      <c r="I117" s="10"/>
      <c r="J117" s="21"/>
      <c r="K117" s="21"/>
      <c r="L117" s="21">
        <f t="shared" si="34"/>
        <v>0</v>
      </c>
      <c r="M117" s="21">
        <v>0</v>
      </c>
      <c r="N117" s="21"/>
      <c r="O117" s="21"/>
      <c r="P117" s="21"/>
      <c r="Q117" s="21"/>
      <c r="R117" s="21"/>
      <c r="S117" s="21"/>
    </row>
    <row r="118" spans="1:19" ht="15">
      <c r="A118" s="2" t="s">
        <v>200</v>
      </c>
      <c r="B118" s="14" t="s">
        <v>169</v>
      </c>
      <c r="C118" s="10">
        <v>1864.4</v>
      </c>
      <c r="D118" s="21">
        <v>0</v>
      </c>
      <c r="E118" s="10"/>
      <c r="F118" s="21"/>
      <c r="G118" s="21"/>
      <c r="H118" s="21"/>
      <c r="I118" s="10">
        <v>11049.47</v>
      </c>
      <c r="J118" s="21"/>
      <c r="K118" s="21"/>
      <c r="L118" s="21">
        <f t="shared" si="34"/>
        <v>0</v>
      </c>
      <c r="M118" s="21">
        <v>0</v>
      </c>
      <c r="N118" s="21"/>
      <c r="O118" s="21"/>
      <c r="P118" s="21"/>
      <c r="Q118" s="21"/>
      <c r="R118" s="21"/>
      <c r="S118" s="21"/>
    </row>
    <row r="119" spans="1:19" ht="15">
      <c r="A119" s="2" t="s">
        <v>201</v>
      </c>
      <c r="B119" s="14" t="s">
        <v>115</v>
      </c>
      <c r="C119" s="10">
        <v>0</v>
      </c>
      <c r="D119" s="21">
        <v>500000</v>
      </c>
      <c r="E119" s="10"/>
      <c r="F119" s="21">
        <v>30000</v>
      </c>
      <c r="G119" s="21">
        <v>30000</v>
      </c>
      <c r="H119" s="21">
        <v>30000</v>
      </c>
      <c r="I119" s="10"/>
      <c r="J119" s="21"/>
      <c r="K119" s="21"/>
      <c r="L119" s="21">
        <f t="shared" si="34"/>
        <v>30000</v>
      </c>
      <c r="M119" s="21">
        <v>0</v>
      </c>
      <c r="N119" s="21"/>
      <c r="O119" s="21"/>
      <c r="P119" s="21"/>
      <c r="Q119" s="21"/>
      <c r="R119" s="21"/>
      <c r="S119" s="21"/>
    </row>
    <row r="120" spans="1:19" ht="15">
      <c r="A120" s="2" t="s">
        <v>202</v>
      </c>
      <c r="B120" s="14" t="s">
        <v>117</v>
      </c>
      <c r="C120" s="10">
        <v>308907.48</v>
      </c>
      <c r="D120" s="21">
        <v>300000</v>
      </c>
      <c r="E120" s="10">
        <v>293116.48</v>
      </c>
      <c r="F120" s="21">
        <v>500000</v>
      </c>
      <c r="G120" s="21">
        <v>500000</v>
      </c>
      <c r="H120" s="21">
        <v>510000</v>
      </c>
      <c r="I120" s="10">
        <v>224116.43</v>
      </c>
      <c r="J120" s="21"/>
      <c r="K120" s="21"/>
      <c r="L120" s="21">
        <f t="shared" si="34"/>
        <v>500000</v>
      </c>
      <c r="M120" s="21">
        <v>0</v>
      </c>
      <c r="N120" s="21"/>
      <c r="O120" s="21"/>
      <c r="P120" s="21"/>
      <c r="Q120" s="21"/>
      <c r="R120" s="21"/>
      <c r="S120" s="21"/>
    </row>
    <row r="121" spans="1:19" ht="15">
      <c r="A121" s="2" t="s">
        <v>8</v>
      </c>
      <c r="B121" s="14" t="s">
        <v>9</v>
      </c>
      <c r="C121" s="10">
        <v>0</v>
      </c>
      <c r="D121" s="21">
        <v>0</v>
      </c>
      <c r="E121" s="10"/>
      <c r="F121" s="21"/>
      <c r="G121" s="21"/>
      <c r="H121" s="21"/>
      <c r="I121" s="10"/>
      <c r="J121" s="21"/>
      <c r="K121" s="21"/>
      <c r="L121" s="21">
        <f t="shared" si="34"/>
        <v>0</v>
      </c>
      <c r="M121" s="21">
        <v>0</v>
      </c>
      <c r="N121" s="21"/>
      <c r="O121" s="21"/>
      <c r="P121" s="21"/>
      <c r="Q121" s="21"/>
      <c r="R121" s="21"/>
      <c r="S121" s="21"/>
    </row>
    <row r="122" spans="1:19" ht="15">
      <c r="A122" s="2" t="s">
        <v>203</v>
      </c>
      <c r="B122" s="14" t="s">
        <v>119</v>
      </c>
      <c r="C122" s="10">
        <v>531061.34</v>
      </c>
      <c r="D122" s="21">
        <v>1600000</v>
      </c>
      <c r="E122" s="10"/>
      <c r="F122" s="21">
        <v>1000000</v>
      </c>
      <c r="G122" s="21">
        <v>1100000</v>
      </c>
      <c r="H122" s="21">
        <v>1200000</v>
      </c>
      <c r="I122" s="10"/>
      <c r="J122" s="21"/>
      <c r="K122" s="21"/>
      <c r="L122" s="21">
        <f t="shared" si="34"/>
        <v>1000000</v>
      </c>
      <c r="M122" s="21">
        <v>0</v>
      </c>
      <c r="N122" s="21"/>
      <c r="O122" s="21"/>
      <c r="P122" s="21"/>
      <c r="Q122" s="21"/>
      <c r="R122" s="21"/>
      <c r="S122" s="21"/>
    </row>
    <row r="123" spans="1:19" ht="15">
      <c r="A123" s="2" t="s">
        <v>204</v>
      </c>
      <c r="B123" s="14" t="s">
        <v>121</v>
      </c>
      <c r="C123" s="10">
        <v>17110</v>
      </c>
      <c r="D123" s="21">
        <v>100000</v>
      </c>
      <c r="E123" s="10">
        <v>139310.88</v>
      </c>
      <c r="F123" s="21">
        <v>70000</v>
      </c>
      <c r="G123" s="21">
        <v>70000</v>
      </c>
      <c r="H123" s="21">
        <v>70000</v>
      </c>
      <c r="I123" s="10"/>
      <c r="J123" s="21"/>
      <c r="K123" s="21"/>
      <c r="L123" s="21">
        <f t="shared" si="34"/>
        <v>70000</v>
      </c>
      <c r="M123" s="21">
        <v>0</v>
      </c>
      <c r="N123" s="21"/>
      <c r="O123" s="21"/>
      <c r="P123" s="21"/>
      <c r="Q123" s="21"/>
      <c r="R123" s="21"/>
      <c r="S123" s="21"/>
    </row>
    <row r="124" spans="1:19" ht="15">
      <c r="A124" s="2" t="s">
        <v>205</v>
      </c>
      <c r="B124" s="14" t="s">
        <v>123</v>
      </c>
      <c r="C124" s="10">
        <v>79775.08</v>
      </c>
      <c r="D124" s="21">
        <v>50000</v>
      </c>
      <c r="E124" s="10"/>
      <c r="F124" s="21">
        <v>20000</v>
      </c>
      <c r="G124" s="21">
        <v>20000</v>
      </c>
      <c r="H124" s="21">
        <v>20000</v>
      </c>
      <c r="I124" s="10"/>
      <c r="J124" s="21"/>
      <c r="K124" s="21"/>
      <c r="L124" s="21">
        <f t="shared" si="34"/>
        <v>20000</v>
      </c>
      <c r="M124" s="21">
        <v>0</v>
      </c>
      <c r="N124" s="21"/>
      <c r="O124" s="21"/>
      <c r="P124" s="21"/>
      <c r="Q124" s="21"/>
      <c r="R124" s="21"/>
      <c r="S124" s="21"/>
    </row>
    <row r="125" spans="1:19" ht="15">
      <c r="A125" s="1" t="s">
        <v>225</v>
      </c>
      <c r="B125" s="2" t="s">
        <v>226</v>
      </c>
      <c r="C125" s="10">
        <v>5964.31</v>
      </c>
      <c r="D125" s="21">
        <v>0</v>
      </c>
      <c r="E125" s="10"/>
      <c r="F125" s="21"/>
      <c r="G125" s="21"/>
      <c r="H125" s="21"/>
      <c r="I125" s="10"/>
      <c r="J125" s="21"/>
      <c r="K125" s="21"/>
      <c r="L125" s="21">
        <f>F125+J125-K125</f>
        <v>0</v>
      </c>
      <c r="M125" s="21">
        <v>0</v>
      </c>
      <c r="N125" s="21"/>
      <c r="O125" s="21"/>
      <c r="P125" s="21"/>
      <c r="Q125" s="21"/>
      <c r="R125" s="21"/>
      <c r="S125" s="21"/>
    </row>
    <row r="126" spans="1:19" ht="15">
      <c r="A126" s="2" t="s">
        <v>18</v>
      </c>
      <c r="B126" s="14" t="s">
        <v>123</v>
      </c>
      <c r="C126" s="10">
        <v>33961.64</v>
      </c>
      <c r="D126" s="21">
        <v>0</v>
      </c>
      <c r="E126" s="10"/>
      <c r="F126" s="21"/>
      <c r="G126" s="21"/>
      <c r="H126" s="21"/>
      <c r="I126" s="10"/>
      <c r="J126" s="21"/>
      <c r="K126" s="21"/>
      <c r="L126" s="21">
        <f>F126+J126-K126</f>
        <v>0</v>
      </c>
      <c r="M126" s="21">
        <v>0</v>
      </c>
      <c r="N126" s="21"/>
      <c r="O126" s="21"/>
      <c r="P126" s="21"/>
      <c r="Q126" s="21"/>
      <c r="R126" s="21"/>
      <c r="S126" s="21"/>
    </row>
    <row r="127" spans="1:19" ht="15">
      <c r="A127" s="6" t="s">
        <v>97</v>
      </c>
      <c r="B127" s="17" t="s">
        <v>65</v>
      </c>
      <c r="C127" s="13">
        <f>SUM(C128:C129)</f>
        <v>355000</v>
      </c>
      <c r="D127" s="13">
        <f>SUM(D128:D129)</f>
        <v>0</v>
      </c>
      <c r="E127" s="13">
        <f>SUM(E128:E129)</f>
        <v>0</v>
      </c>
      <c r="F127" s="13">
        <f aca="true" t="shared" si="35" ref="F127:S127">SUM(F128:F129)</f>
        <v>0</v>
      </c>
      <c r="G127" s="13">
        <f>SUM(G128:G129)</f>
        <v>0</v>
      </c>
      <c r="H127" s="13">
        <f>SUM(H128:H129)</f>
        <v>0</v>
      </c>
      <c r="I127" s="13">
        <f t="shared" si="35"/>
        <v>0</v>
      </c>
      <c r="J127" s="13">
        <f t="shared" si="35"/>
        <v>0</v>
      </c>
      <c r="K127" s="13">
        <f t="shared" si="35"/>
        <v>0</v>
      </c>
      <c r="L127" s="13">
        <f t="shared" si="35"/>
        <v>0</v>
      </c>
      <c r="M127" s="13">
        <f t="shared" si="35"/>
        <v>0</v>
      </c>
      <c r="N127" s="13">
        <f>SUM(N128:N129)</f>
        <v>0</v>
      </c>
      <c r="O127" s="13">
        <f t="shared" si="35"/>
        <v>0</v>
      </c>
      <c r="P127" s="13">
        <f>SUM(P128:P129)</f>
        <v>0</v>
      </c>
      <c r="Q127" s="13">
        <f t="shared" si="35"/>
        <v>0</v>
      </c>
      <c r="R127" s="13">
        <f t="shared" si="35"/>
        <v>0</v>
      </c>
      <c r="S127" s="13">
        <f t="shared" si="35"/>
        <v>0</v>
      </c>
    </row>
    <row r="128" spans="1:19" ht="15">
      <c r="A128" s="2" t="s">
        <v>206</v>
      </c>
      <c r="B128" s="14" t="s">
        <v>155</v>
      </c>
      <c r="C128" s="10">
        <v>355000</v>
      </c>
      <c r="D128" s="21">
        <v>0</v>
      </c>
      <c r="E128" s="10"/>
      <c r="F128" s="21"/>
      <c r="G128" s="21"/>
      <c r="H128" s="21"/>
      <c r="I128" s="10"/>
      <c r="J128" s="21"/>
      <c r="K128" s="21">
        <v>0</v>
      </c>
      <c r="L128" s="21">
        <f>F128+J128-K128</f>
        <v>0</v>
      </c>
      <c r="M128" s="21">
        <v>0</v>
      </c>
      <c r="N128" s="21"/>
      <c r="O128" s="21">
        <v>0</v>
      </c>
      <c r="P128" s="21"/>
      <c r="Q128" s="21">
        <v>0</v>
      </c>
      <c r="R128" s="21">
        <v>0</v>
      </c>
      <c r="S128" s="21">
        <v>0</v>
      </c>
    </row>
    <row r="129" spans="1:19" ht="15">
      <c r="A129" s="2" t="s">
        <v>31</v>
      </c>
      <c r="B129" s="14" t="s">
        <v>32</v>
      </c>
      <c r="C129" s="10">
        <v>0</v>
      </c>
      <c r="D129" s="21">
        <v>0</v>
      </c>
      <c r="E129" s="10"/>
      <c r="F129" s="21"/>
      <c r="G129" s="21"/>
      <c r="H129" s="21"/>
      <c r="I129" s="10"/>
      <c r="J129" s="21"/>
      <c r="K129" s="21">
        <v>0</v>
      </c>
      <c r="L129" s="21">
        <f>F129+J129-K129</f>
        <v>0</v>
      </c>
      <c r="M129" s="21">
        <v>0</v>
      </c>
      <c r="N129" s="21"/>
      <c r="O129" s="21">
        <v>0</v>
      </c>
      <c r="P129" s="21"/>
      <c r="Q129" s="21">
        <v>0</v>
      </c>
      <c r="R129" s="21">
        <v>0</v>
      </c>
      <c r="S129" s="21">
        <v>0</v>
      </c>
    </row>
    <row r="130" spans="1:19" ht="15">
      <c r="A130" s="6" t="s">
        <v>98</v>
      </c>
      <c r="B130" s="17" t="s">
        <v>99</v>
      </c>
      <c r="C130" s="13">
        <f aca="true" t="shared" si="36" ref="C130:S130">C131</f>
        <v>0</v>
      </c>
      <c r="D130" s="13">
        <f t="shared" si="36"/>
        <v>0</v>
      </c>
      <c r="E130" s="13">
        <f t="shared" si="36"/>
        <v>0</v>
      </c>
      <c r="F130" s="13">
        <f t="shared" si="36"/>
        <v>0</v>
      </c>
      <c r="G130" s="13">
        <f t="shared" si="36"/>
        <v>0</v>
      </c>
      <c r="H130" s="13">
        <f t="shared" si="36"/>
        <v>0</v>
      </c>
      <c r="I130" s="13">
        <f t="shared" si="36"/>
        <v>0</v>
      </c>
      <c r="J130" s="13">
        <f t="shared" si="36"/>
        <v>0</v>
      </c>
      <c r="K130" s="13">
        <f t="shared" si="36"/>
        <v>0</v>
      </c>
      <c r="L130" s="13">
        <f t="shared" si="36"/>
        <v>0</v>
      </c>
      <c r="M130" s="13">
        <f t="shared" si="36"/>
        <v>0</v>
      </c>
      <c r="N130" s="13">
        <f t="shared" si="36"/>
        <v>0</v>
      </c>
      <c r="O130" s="13">
        <f t="shared" si="36"/>
        <v>0</v>
      </c>
      <c r="P130" s="13">
        <f t="shared" si="36"/>
        <v>0</v>
      </c>
      <c r="Q130" s="13">
        <f t="shared" si="36"/>
        <v>0</v>
      </c>
      <c r="R130" s="13">
        <f t="shared" si="36"/>
        <v>0</v>
      </c>
      <c r="S130" s="13">
        <f t="shared" si="36"/>
        <v>0</v>
      </c>
    </row>
    <row r="131" spans="1:19" ht="15.75" thickBot="1">
      <c r="A131" s="3" t="s">
        <v>33</v>
      </c>
      <c r="B131" s="15" t="s">
        <v>34</v>
      </c>
      <c r="C131" s="11">
        <v>0</v>
      </c>
      <c r="D131" s="22">
        <v>0</v>
      </c>
      <c r="E131" s="11">
        <v>0</v>
      </c>
      <c r="F131" s="22">
        <v>0</v>
      </c>
      <c r="G131" s="22">
        <v>0</v>
      </c>
      <c r="H131" s="22">
        <v>0</v>
      </c>
      <c r="I131" s="11">
        <v>0</v>
      </c>
      <c r="J131" s="22">
        <v>0</v>
      </c>
      <c r="K131" s="22">
        <v>0</v>
      </c>
      <c r="L131" s="22">
        <f>F131+J131-K131</f>
        <v>0</v>
      </c>
      <c r="M131" s="22">
        <v>0</v>
      </c>
      <c r="N131" s="22">
        <v>0</v>
      </c>
      <c r="O131" s="22">
        <v>0</v>
      </c>
      <c r="P131" s="22">
        <v>0</v>
      </c>
      <c r="Q131" s="22">
        <v>0</v>
      </c>
      <c r="R131" s="22">
        <v>0</v>
      </c>
      <c r="S131" s="22">
        <v>0</v>
      </c>
    </row>
    <row r="132" spans="1:19" ht="15">
      <c r="A132" s="18" t="s">
        <v>110</v>
      </c>
      <c r="B132" s="19" t="s">
        <v>111</v>
      </c>
      <c r="C132" s="20" t="e">
        <f>#REF!+C133+C137</f>
        <v>#REF!</v>
      </c>
      <c r="D132" s="20">
        <f>D133+D137</f>
        <v>13900000</v>
      </c>
      <c r="E132" s="20">
        <f aca="true" t="shared" si="37" ref="E132:S132">E133+E137</f>
        <v>19744803.14</v>
      </c>
      <c r="F132" s="20">
        <f t="shared" si="37"/>
        <v>15982000</v>
      </c>
      <c r="G132" s="20">
        <f t="shared" si="37"/>
        <v>18606000</v>
      </c>
      <c r="H132" s="20">
        <f t="shared" si="37"/>
        <v>21111000</v>
      </c>
      <c r="I132" s="20">
        <f t="shared" si="37"/>
        <v>3830071.81</v>
      </c>
      <c r="J132" s="20">
        <f t="shared" si="37"/>
        <v>0</v>
      </c>
      <c r="K132" s="20">
        <f t="shared" si="37"/>
        <v>0</v>
      </c>
      <c r="L132" s="20">
        <f t="shared" si="37"/>
        <v>15982000</v>
      </c>
      <c r="M132" s="20">
        <f t="shared" si="37"/>
        <v>0</v>
      </c>
      <c r="N132" s="20">
        <f t="shared" si="37"/>
        <v>18606000</v>
      </c>
      <c r="O132" s="20">
        <f t="shared" si="37"/>
        <v>0</v>
      </c>
      <c r="P132" s="20">
        <f t="shared" si="37"/>
        <v>21111000</v>
      </c>
      <c r="Q132" s="20">
        <f t="shared" si="37"/>
        <v>0</v>
      </c>
      <c r="R132" s="20">
        <f t="shared" si="37"/>
        <v>22188000</v>
      </c>
      <c r="S132" s="20">
        <f t="shared" si="37"/>
        <v>0</v>
      </c>
    </row>
    <row r="133" spans="1:19" ht="15">
      <c r="A133" s="4" t="s">
        <v>101</v>
      </c>
      <c r="B133" s="16" t="s">
        <v>100</v>
      </c>
      <c r="C133" s="12">
        <f aca="true" t="shared" si="38" ref="C133:S135">C134</f>
        <v>3465881.78</v>
      </c>
      <c r="D133" s="12">
        <f t="shared" si="38"/>
        <v>750000</v>
      </c>
      <c r="E133" s="12">
        <f t="shared" si="38"/>
        <v>79809.71</v>
      </c>
      <c r="F133" s="12">
        <f t="shared" si="38"/>
        <v>2000</v>
      </c>
      <c r="G133" s="12">
        <f t="shared" si="38"/>
        <v>500000</v>
      </c>
      <c r="H133" s="12">
        <f t="shared" si="38"/>
        <v>1000000</v>
      </c>
      <c r="I133" s="12">
        <f t="shared" si="38"/>
        <v>0</v>
      </c>
      <c r="J133" s="12">
        <f t="shared" si="38"/>
        <v>0</v>
      </c>
      <c r="K133" s="12">
        <f t="shared" si="38"/>
        <v>0</v>
      </c>
      <c r="L133" s="12">
        <f t="shared" si="38"/>
        <v>2000</v>
      </c>
      <c r="M133" s="12">
        <f t="shared" si="38"/>
        <v>0</v>
      </c>
      <c r="N133" s="12">
        <f t="shared" si="38"/>
        <v>500000</v>
      </c>
      <c r="O133" s="12">
        <f t="shared" si="38"/>
        <v>0</v>
      </c>
      <c r="P133" s="12">
        <f t="shared" si="38"/>
        <v>1000000</v>
      </c>
      <c r="Q133" s="12">
        <f t="shared" si="38"/>
        <v>0</v>
      </c>
      <c r="R133" s="12">
        <f t="shared" si="38"/>
        <v>1050000</v>
      </c>
      <c r="S133" s="12">
        <f t="shared" si="38"/>
        <v>0</v>
      </c>
    </row>
    <row r="134" spans="1:19" ht="15">
      <c r="A134" s="27" t="s">
        <v>102</v>
      </c>
      <c r="B134" s="29" t="s">
        <v>58</v>
      </c>
      <c r="C134" s="28">
        <f t="shared" si="38"/>
        <v>3465881.78</v>
      </c>
      <c r="D134" s="28">
        <f t="shared" si="38"/>
        <v>750000</v>
      </c>
      <c r="E134" s="28">
        <f t="shared" si="38"/>
        <v>79809.71</v>
      </c>
      <c r="F134" s="28">
        <f t="shared" si="38"/>
        <v>2000</v>
      </c>
      <c r="G134" s="28">
        <f t="shared" si="38"/>
        <v>500000</v>
      </c>
      <c r="H134" s="28">
        <f t="shared" si="38"/>
        <v>1000000</v>
      </c>
      <c r="I134" s="28">
        <f t="shared" si="38"/>
        <v>0</v>
      </c>
      <c r="J134" s="28">
        <f t="shared" si="38"/>
        <v>0</v>
      </c>
      <c r="K134" s="28">
        <f t="shared" si="38"/>
        <v>0</v>
      </c>
      <c r="L134" s="28">
        <f t="shared" si="38"/>
        <v>2000</v>
      </c>
      <c r="M134" s="28">
        <f t="shared" si="38"/>
        <v>0</v>
      </c>
      <c r="N134" s="28">
        <v>500000</v>
      </c>
      <c r="O134" s="28">
        <f t="shared" si="38"/>
        <v>0</v>
      </c>
      <c r="P134" s="28">
        <v>1000000</v>
      </c>
      <c r="Q134" s="28">
        <f t="shared" si="38"/>
        <v>0</v>
      </c>
      <c r="R134" s="28">
        <v>1050000</v>
      </c>
      <c r="S134" s="28">
        <f t="shared" si="38"/>
        <v>0</v>
      </c>
    </row>
    <row r="135" spans="1:19" ht="15">
      <c r="A135" s="6" t="s">
        <v>103</v>
      </c>
      <c r="B135" s="17" t="s">
        <v>65</v>
      </c>
      <c r="C135" s="13">
        <f t="shared" si="38"/>
        <v>3465881.78</v>
      </c>
      <c r="D135" s="13">
        <f t="shared" si="38"/>
        <v>750000</v>
      </c>
      <c r="E135" s="13">
        <f t="shared" si="38"/>
        <v>79809.71</v>
      </c>
      <c r="F135" s="13">
        <f t="shared" si="38"/>
        <v>2000</v>
      </c>
      <c r="G135" s="13">
        <f t="shared" si="38"/>
        <v>500000</v>
      </c>
      <c r="H135" s="13">
        <f t="shared" si="38"/>
        <v>1000000</v>
      </c>
      <c r="I135" s="13">
        <f t="shared" si="38"/>
        <v>0</v>
      </c>
      <c r="J135" s="13">
        <f t="shared" si="38"/>
        <v>0</v>
      </c>
      <c r="K135" s="13">
        <f t="shared" si="38"/>
        <v>0</v>
      </c>
      <c r="L135" s="13">
        <f t="shared" si="38"/>
        <v>2000</v>
      </c>
      <c r="M135" s="13">
        <f t="shared" si="38"/>
        <v>0</v>
      </c>
      <c r="N135" s="13">
        <f t="shared" si="38"/>
        <v>0</v>
      </c>
      <c r="O135" s="13">
        <f t="shared" si="38"/>
        <v>0</v>
      </c>
      <c r="P135" s="13">
        <f t="shared" si="38"/>
        <v>0</v>
      </c>
      <c r="Q135" s="13">
        <f t="shared" si="38"/>
        <v>0</v>
      </c>
      <c r="R135" s="13">
        <f t="shared" si="38"/>
        <v>0</v>
      </c>
      <c r="S135" s="13">
        <f t="shared" si="38"/>
        <v>0</v>
      </c>
    </row>
    <row r="136" spans="1:19" ht="15">
      <c r="A136" s="2" t="s">
        <v>35</v>
      </c>
      <c r="B136" s="14" t="s">
        <v>32</v>
      </c>
      <c r="C136" s="10">
        <v>3465881.78</v>
      </c>
      <c r="D136" s="21">
        <v>750000</v>
      </c>
      <c r="E136" s="10">
        <v>79809.71</v>
      </c>
      <c r="F136" s="21">
        <v>2000</v>
      </c>
      <c r="G136" s="21">
        <v>500000</v>
      </c>
      <c r="H136" s="21">
        <v>1000000</v>
      </c>
      <c r="I136" s="10"/>
      <c r="J136" s="21"/>
      <c r="K136" s="21"/>
      <c r="L136" s="21">
        <f>F136+J136-K136</f>
        <v>2000</v>
      </c>
      <c r="M136" s="21">
        <v>0</v>
      </c>
      <c r="N136" s="21"/>
      <c r="O136" s="21"/>
      <c r="P136" s="21"/>
      <c r="Q136" s="21"/>
      <c r="R136" s="21"/>
      <c r="S136" s="21">
        <v>0</v>
      </c>
    </row>
    <row r="137" spans="1:19" ht="15">
      <c r="A137" s="4" t="s">
        <v>104</v>
      </c>
      <c r="B137" s="16" t="s">
        <v>50</v>
      </c>
      <c r="C137" s="12">
        <f aca="true" t="shared" si="39" ref="C137:S138">C138</f>
        <v>11028797.889999999</v>
      </c>
      <c r="D137" s="12">
        <f t="shared" si="39"/>
        <v>13150000</v>
      </c>
      <c r="E137" s="12">
        <f t="shared" si="39"/>
        <v>19664993.43</v>
      </c>
      <c r="F137" s="12">
        <f t="shared" si="39"/>
        <v>15980000</v>
      </c>
      <c r="G137" s="12">
        <f t="shared" si="39"/>
        <v>18106000</v>
      </c>
      <c r="H137" s="12">
        <f t="shared" si="39"/>
        <v>20111000</v>
      </c>
      <c r="I137" s="12">
        <f t="shared" si="39"/>
        <v>3830071.81</v>
      </c>
      <c r="J137" s="12">
        <f t="shared" si="39"/>
        <v>0</v>
      </c>
      <c r="K137" s="12">
        <f t="shared" si="39"/>
        <v>0</v>
      </c>
      <c r="L137" s="12">
        <f t="shared" si="39"/>
        <v>15980000</v>
      </c>
      <c r="M137" s="12">
        <f t="shared" si="39"/>
        <v>0</v>
      </c>
      <c r="N137" s="12">
        <f t="shared" si="39"/>
        <v>18106000</v>
      </c>
      <c r="O137" s="12">
        <f t="shared" si="39"/>
        <v>0</v>
      </c>
      <c r="P137" s="12">
        <f t="shared" si="39"/>
        <v>20111000</v>
      </c>
      <c r="Q137" s="12">
        <f t="shared" si="39"/>
        <v>0</v>
      </c>
      <c r="R137" s="12">
        <f t="shared" si="39"/>
        <v>21138000</v>
      </c>
      <c r="S137" s="12">
        <f t="shared" si="39"/>
        <v>0</v>
      </c>
    </row>
    <row r="138" spans="1:19" ht="15">
      <c r="A138" s="27" t="s">
        <v>105</v>
      </c>
      <c r="B138" s="29" t="s">
        <v>58</v>
      </c>
      <c r="C138" s="28">
        <f aca="true" t="shared" si="40" ref="C138:S138">C139+C141+C147</f>
        <v>11028797.889999999</v>
      </c>
      <c r="D138" s="28">
        <f t="shared" si="40"/>
        <v>13150000</v>
      </c>
      <c r="E138" s="28">
        <f t="shared" si="40"/>
        <v>19664993.43</v>
      </c>
      <c r="F138" s="28">
        <f t="shared" si="40"/>
        <v>15980000</v>
      </c>
      <c r="G138" s="28">
        <f t="shared" si="40"/>
        <v>18106000</v>
      </c>
      <c r="H138" s="28">
        <f t="shared" si="40"/>
        <v>20111000</v>
      </c>
      <c r="I138" s="28">
        <f t="shared" si="40"/>
        <v>3830071.81</v>
      </c>
      <c r="J138" s="28">
        <f t="shared" si="40"/>
        <v>0</v>
      </c>
      <c r="K138" s="28">
        <f t="shared" si="40"/>
        <v>0</v>
      </c>
      <c r="L138" s="28">
        <f t="shared" si="40"/>
        <v>15980000</v>
      </c>
      <c r="M138" s="28">
        <f t="shared" si="40"/>
        <v>0</v>
      </c>
      <c r="N138" s="28">
        <v>18106000</v>
      </c>
      <c r="O138" s="28">
        <f t="shared" si="39"/>
        <v>0</v>
      </c>
      <c r="P138" s="28">
        <v>20111000</v>
      </c>
      <c r="Q138" s="28">
        <f t="shared" si="39"/>
        <v>0</v>
      </c>
      <c r="R138" s="28">
        <v>21138000</v>
      </c>
      <c r="S138" s="28">
        <f t="shared" si="40"/>
        <v>0</v>
      </c>
    </row>
    <row r="139" spans="1:19" ht="15">
      <c r="A139" s="6" t="s">
        <v>107</v>
      </c>
      <c r="B139" s="17" t="s">
        <v>106</v>
      </c>
      <c r="C139" s="13">
        <f aca="true" t="shared" si="41" ref="C139:S139">C140</f>
        <v>0</v>
      </c>
      <c r="D139" s="13">
        <f t="shared" si="41"/>
        <v>0</v>
      </c>
      <c r="E139" s="13">
        <f t="shared" si="41"/>
        <v>0</v>
      </c>
      <c r="F139" s="13">
        <f t="shared" si="41"/>
        <v>0</v>
      </c>
      <c r="G139" s="13">
        <f t="shared" si="41"/>
        <v>0</v>
      </c>
      <c r="H139" s="13">
        <f t="shared" si="41"/>
        <v>0</v>
      </c>
      <c r="I139" s="13">
        <f t="shared" si="41"/>
        <v>0</v>
      </c>
      <c r="J139" s="13">
        <f t="shared" si="41"/>
        <v>0</v>
      </c>
      <c r="K139" s="13">
        <f t="shared" si="41"/>
        <v>0</v>
      </c>
      <c r="L139" s="13">
        <f t="shared" si="41"/>
        <v>0</v>
      </c>
      <c r="M139" s="13">
        <f t="shared" si="41"/>
        <v>0</v>
      </c>
      <c r="N139" s="13">
        <f t="shared" si="41"/>
        <v>0</v>
      </c>
      <c r="O139" s="13">
        <f t="shared" si="41"/>
        <v>0</v>
      </c>
      <c r="P139" s="13">
        <f t="shared" si="41"/>
        <v>0</v>
      </c>
      <c r="Q139" s="13">
        <f t="shared" si="41"/>
        <v>0</v>
      </c>
      <c r="R139" s="13">
        <f t="shared" si="41"/>
        <v>0</v>
      </c>
      <c r="S139" s="13">
        <f t="shared" si="41"/>
        <v>0</v>
      </c>
    </row>
    <row r="140" spans="1:19" ht="15">
      <c r="A140" s="2" t="s">
        <v>36</v>
      </c>
      <c r="B140" s="14" t="s">
        <v>37</v>
      </c>
      <c r="C140" s="10">
        <v>0</v>
      </c>
      <c r="D140" s="21">
        <v>0</v>
      </c>
      <c r="E140" s="10">
        <v>0</v>
      </c>
      <c r="F140" s="21">
        <v>0</v>
      </c>
      <c r="G140" s="21">
        <v>0</v>
      </c>
      <c r="H140" s="21">
        <v>0</v>
      </c>
      <c r="I140" s="10">
        <v>0</v>
      </c>
      <c r="J140" s="21">
        <v>0</v>
      </c>
      <c r="K140" s="21">
        <v>0</v>
      </c>
      <c r="L140" s="21">
        <f>F140+J140-K140</f>
        <v>0</v>
      </c>
      <c r="M140" s="21">
        <v>0</v>
      </c>
      <c r="N140" s="21">
        <v>0</v>
      </c>
      <c r="O140" s="21">
        <v>0</v>
      </c>
      <c r="P140" s="21">
        <v>0</v>
      </c>
      <c r="Q140" s="21">
        <v>0</v>
      </c>
      <c r="R140" s="21">
        <v>0</v>
      </c>
      <c r="S140" s="21">
        <v>0</v>
      </c>
    </row>
    <row r="141" spans="1:19" ht="15">
      <c r="A141" s="6" t="s">
        <v>108</v>
      </c>
      <c r="B141" s="17" t="s">
        <v>65</v>
      </c>
      <c r="C141" s="13">
        <f>SUM(C142:C146)</f>
        <v>9013330.86</v>
      </c>
      <c r="D141" s="13">
        <f>SUM(D142:D146)</f>
        <v>12150000</v>
      </c>
      <c r="E141" s="13">
        <f>SUM(E142:E146)</f>
        <v>18085080.82</v>
      </c>
      <c r="F141" s="13">
        <f aca="true" t="shared" si="42" ref="F141:S141">SUM(F142:F146)</f>
        <v>14480000</v>
      </c>
      <c r="G141" s="13">
        <f>SUM(G142:G146)</f>
        <v>16406000</v>
      </c>
      <c r="H141" s="13">
        <f>SUM(H142:H146)</f>
        <v>18211000</v>
      </c>
      <c r="I141" s="13">
        <f t="shared" si="42"/>
        <v>3742200.56</v>
      </c>
      <c r="J141" s="13">
        <f t="shared" si="42"/>
        <v>0</v>
      </c>
      <c r="K141" s="13">
        <f t="shared" si="42"/>
        <v>0</v>
      </c>
      <c r="L141" s="13">
        <f t="shared" si="42"/>
        <v>14480000</v>
      </c>
      <c r="M141" s="13">
        <f t="shared" si="42"/>
        <v>0</v>
      </c>
      <c r="N141" s="13">
        <f>SUM(N142:N146)</f>
        <v>0</v>
      </c>
      <c r="O141" s="13">
        <f t="shared" si="42"/>
        <v>0</v>
      </c>
      <c r="P141" s="13">
        <f>SUM(P142:P146)</f>
        <v>0</v>
      </c>
      <c r="Q141" s="13">
        <f t="shared" si="42"/>
        <v>0</v>
      </c>
      <c r="R141" s="13">
        <f t="shared" si="42"/>
        <v>0</v>
      </c>
      <c r="S141" s="13">
        <f t="shared" si="42"/>
        <v>0</v>
      </c>
    </row>
    <row r="142" spans="1:19" ht="15">
      <c r="A142" s="2" t="s">
        <v>38</v>
      </c>
      <c r="B142" s="14" t="s">
        <v>135</v>
      </c>
      <c r="C142" s="10">
        <v>151453</v>
      </c>
      <c r="D142" s="21">
        <v>100000</v>
      </c>
      <c r="E142" s="10">
        <v>81420</v>
      </c>
      <c r="F142" s="21">
        <v>100000</v>
      </c>
      <c r="G142" s="21">
        <v>103000</v>
      </c>
      <c r="H142" s="21">
        <v>106000</v>
      </c>
      <c r="I142" s="10"/>
      <c r="J142" s="21"/>
      <c r="K142" s="21"/>
      <c r="L142" s="21">
        <f>F142+J142-K142</f>
        <v>100000</v>
      </c>
      <c r="M142" s="21">
        <v>0</v>
      </c>
      <c r="N142" s="21"/>
      <c r="O142" s="21"/>
      <c r="P142" s="21"/>
      <c r="Q142" s="21"/>
      <c r="R142" s="21"/>
      <c r="S142" s="21">
        <v>0</v>
      </c>
    </row>
    <row r="143" spans="1:19" ht="15">
      <c r="A143" s="2" t="s">
        <v>39</v>
      </c>
      <c r="B143" s="14" t="s">
        <v>155</v>
      </c>
      <c r="C143" s="10">
        <v>8861877.86</v>
      </c>
      <c r="D143" s="21">
        <v>11950000</v>
      </c>
      <c r="E143" s="10">
        <v>18003660.82</v>
      </c>
      <c r="F143" s="21">
        <v>14280000</v>
      </c>
      <c r="G143" s="21">
        <v>16200000</v>
      </c>
      <c r="H143" s="21">
        <v>18000000</v>
      </c>
      <c r="I143" s="10">
        <v>3742200.56</v>
      </c>
      <c r="J143" s="21"/>
      <c r="K143" s="21"/>
      <c r="L143" s="21">
        <f>F143+J143-K143</f>
        <v>14280000</v>
      </c>
      <c r="M143" s="21">
        <v>0</v>
      </c>
      <c r="N143" s="21"/>
      <c r="O143" s="21"/>
      <c r="P143" s="21"/>
      <c r="Q143" s="21"/>
      <c r="R143" s="21"/>
      <c r="S143" s="21">
        <v>0</v>
      </c>
    </row>
    <row r="144" spans="1:19" ht="15">
      <c r="A144" s="2" t="s">
        <v>40</v>
      </c>
      <c r="B144" s="14" t="s">
        <v>41</v>
      </c>
      <c r="C144" s="10">
        <v>0</v>
      </c>
      <c r="D144" s="21">
        <v>0</v>
      </c>
      <c r="E144" s="10"/>
      <c r="F144" s="21"/>
      <c r="G144" s="21"/>
      <c r="H144" s="21"/>
      <c r="I144" s="10"/>
      <c r="J144" s="21"/>
      <c r="K144" s="21"/>
      <c r="L144" s="21">
        <f>F144+J144-K144</f>
        <v>0</v>
      </c>
      <c r="M144" s="21">
        <v>0</v>
      </c>
      <c r="N144" s="21"/>
      <c r="O144" s="21"/>
      <c r="P144" s="21"/>
      <c r="Q144" s="21"/>
      <c r="R144" s="21"/>
      <c r="S144" s="21">
        <v>0</v>
      </c>
    </row>
    <row r="145" spans="1:19" ht="15">
      <c r="A145" s="2" t="s">
        <v>42</v>
      </c>
      <c r="B145" s="14" t="s">
        <v>43</v>
      </c>
      <c r="C145" s="10">
        <v>0</v>
      </c>
      <c r="D145" s="21">
        <v>0</v>
      </c>
      <c r="E145" s="10"/>
      <c r="F145" s="21"/>
      <c r="G145" s="21"/>
      <c r="H145" s="21"/>
      <c r="I145" s="10"/>
      <c r="J145" s="21"/>
      <c r="K145" s="21"/>
      <c r="L145" s="21">
        <f>F145+J145-K145</f>
        <v>0</v>
      </c>
      <c r="M145" s="21">
        <v>0</v>
      </c>
      <c r="N145" s="21"/>
      <c r="O145" s="21"/>
      <c r="P145" s="21"/>
      <c r="Q145" s="21"/>
      <c r="R145" s="21"/>
      <c r="S145" s="21">
        <v>0</v>
      </c>
    </row>
    <row r="146" spans="1:19" ht="15.75" thickBot="1">
      <c r="A146" s="31" t="s">
        <v>44</v>
      </c>
      <c r="B146" s="32" t="s">
        <v>34</v>
      </c>
      <c r="C146" s="10">
        <v>0</v>
      </c>
      <c r="D146" s="21">
        <v>100000</v>
      </c>
      <c r="E146" s="33"/>
      <c r="F146" s="34">
        <v>100000</v>
      </c>
      <c r="G146" s="34">
        <v>103000</v>
      </c>
      <c r="H146" s="34">
        <v>105000</v>
      </c>
      <c r="I146" s="10"/>
      <c r="J146" s="21"/>
      <c r="K146" s="21"/>
      <c r="L146" s="21">
        <f>F146+J146-K146</f>
        <v>100000</v>
      </c>
      <c r="M146" s="21">
        <v>0</v>
      </c>
      <c r="N146" s="34"/>
      <c r="O146" s="34"/>
      <c r="P146" s="34"/>
      <c r="Q146" s="34"/>
      <c r="R146" s="34"/>
      <c r="S146" s="34">
        <v>0</v>
      </c>
    </row>
    <row r="147" spans="1:19" ht="15">
      <c r="A147" s="36" t="s">
        <v>109</v>
      </c>
      <c r="B147" s="36" t="s">
        <v>99</v>
      </c>
      <c r="C147" s="13">
        <f>SUM(C150:C152)</f>
        <v>2015467.03</v>
      </c>
      <c r="D147" s="40">
        <f>SUM(D150:D152)</f>
        <v>1000000</v>
      </c>
      <c r="E147" s="42">
        <f>SUM(E148:E153)</f>
        <v>1579912.61</v>
      </c>
      <c r="F147" s="42">
        <f aca="true" t="shared" si="43" ref="F147:S147">SUM(F148:F153)</f>
        <v>1500000</v>
      </c>
      <c r="G147" s="42">
        <f t="shared" si="43"/>
        <v>1700000</v>
      </c>
      <c r="H147" s="42">
        <f t="shared" si="43"/>
        <v>1900000</v>
      </c>
      <c r="I147" s="13">
        <f t="shared" si="43"/>
        <v>87871.25</v>
      </c>
      <c r="J147" s="13">
        <f t="shared" si="43"/>
        <v>0</v>
      </c>
      <c r="K147" s="13">
        <f t="shared" si="43"/>
        <v>0</v>
      </c>
      <c r="L147" s="13">
        <f t="shared" si="43"/>
        <v>1500000</v>
      </c>
      <c r="M147" s="13">
        <f t="shared" si="43"/>
        <v>0</v>
      </c>
      <c r="N147" s="42">
        <f>SUM(N148:N153)</f>
        <v>0</v>
      </c>
      <c r="O147" s="42">
        <f t="shared" si="43"/>
        <v>0</v>
      </c>
      <c r="P147" s="42">
        <f>SUM(P148:P153)</f>
        <v>0</v>
      </c>
      <c r="Q147" s="42">
        <f t="shared" si="43"/>
        <v>0</v>
      </c>
      <c r="R147" s="42">
        <f t="shared" si="43"/>
        <v>0</v>
      </c>
      <c r="S147" s="42">
        <f t="shared" si="43"/>
        <v>0</v>
      </c>
    </row>
    <row r="148" spans="1:19" ht="15">
      <c r="A148" s="2" t="s">
        <v>234</v>
      </c>
      <c r="B148" s="38" t="s">
        <v>139</v>
      </c>
      <c r="C148" s="37"/>
      <c r="D148" s="41"/>
      <c r="E148" s="10">
        <v>153695</v>
      </c>
      <c r="F148" s="10"/>
      <c r="G148" s="10"/>
      <c r="H148" s="10"/>
      <c r="I148" s="37"/>
      <c r="J148" s="35"/>
      <c r="K148" s="35"/>
      <c r="L148" s="35"/>
      <c r="M148" s="35"/>
      <c r="N148" s="10"/>
      <c r="O148" s="10"/>
      <c r="P148" s="10"/>
      <c r="Q148" s="10"/>
      <c r="R148" s="10"/>
      <c r="S148" s="10"/>
    </row>
    <row r="149" spans="1:19" ht="15">
      <c r="A149" s="2" t="s">
        <v>232</v>
      </c>
      <c r="B149" s="38" t="s">
        <v>233</v>
      </c>
      <c r="C149" s="37"/>
      <c r="D149" s="41"/>
      <c r="E149" s="10">
        <v>53513</v>
      </c>
      <c r="F149" s="10"/>
      <c r="G149" s="10"/>
      <c r="H149" s="10"/>
      <c r="I149" s="37"/>
      <c r="J149" s="35"/>
      <c r="K149" s="35"/>
      <c r="L149" s="35"/>
      <c r="M149" s="35"/>
      <c r="N149" s="10"/>
      <c r="O149" s="10"/>
      <c r="P149" s="10"/>
      <c r="Q149" s="10"/>
      <c r="R149" s="10"/>
      <c r="S149" s="10"/>
    </row>
    <row r="150" spans="1:19" ht="15">
      <c r="A150" s="2" t="s">
        <v>45</v>
      </c>
      <c r="B150" s="2" t="s">
        <v>155</v>
      </c>
      <c r="C150" s="37">
        <v>1304415.33</v>
      </c>
      <c r="D150" s="41">
        <v>0</v>
      </c>
      <c r="E150" s="10">
        <v>853897.8</v>
      </c>
      <c r="F150" s="10"/>
      <c r="G150" s="10"/>
      <c r="H150" s="10"/>
      <c r="I150" s="37"/>
      <c r="J150" s="35"/>
      <c r="K150" s="35"/>
      <c r="L150" s="35">
        <f>F150+J150-K150</f>
        <v>0</v>
      </c>
      <c r="M150" s="35">
        <v>0</v>
      </c>
      <c r="N150" s="10"/>
      <c r="O150" s="10"/>
      <c r="P150" s="10"/>
      <c r="Q150" s="10"/>
      <c r="R150" s="10">
        <v>0</v>
      </c>
      <c r="S150" s="10">
        <v>0</v>
      </c>
    </row>
    <row r="151" spans="1:19" ht="15">
      <c r="A151" s="2" t="s">
        <v>236</v>
      </c>
      <c r="B151" s="30" t="s">
        <v>32</v>
      </c>
      <c r="C151" s="37"/>
      <c r="D151" s="41"/>
      <c r="E151" s="10"/>
      <c r="F151" s="10"/>
      <c r="G151" s="10"/>
      <c r="H151" s="10"/>
      <c r="I151" s="37">
        <v>87871.25</v>
      </c>
      <c r="J151" s="35"/>
      <c r="K151" s="35"/>
      <c r="L151" s="35"/>
      <c r="M151" s="35"/>
      <c r="N151" s="10"/>
      <c r="O151" s="10"/>
      <c r="P151" s="10"/>
      <c r="Q151" s="10"/>
      <c r="R151" s="10"/>
      <c r="S151" s="10"/>
    </row>
    <row r="152" spans="1:19" ht="15">
      <c r="A152" s="2" t="s">
        <v>46</v>
      </c>
      <c r="B152" s="2" t="s">
        <v>34</v>
      </c>
      <c r="C152" s="37">
        <v>711051.7</v>
      </c>
      <c r="D152" s="41">
        <v>1000000</v>
      </c>
      <c r="E152" s="10">
        <v>294488.81</v>
      </c>
      <c r="F152" s="10">
        <v>1500000</v>
      </c>
      <c r="G152" s="10">
        <v>1700000</v>
      </c>
      <c r="H152" s="10">
        <v>1900000</v>
      </c>
      <c r="I152" s="37"/>
      <c r="J152" s="35"/>
      <c r="K152" s="35"/>
      <c r="L152" s="35">
        <f>F152+J152-K152</f>
        <v>1500000</v>
      </c>
      <c r="M152" s="35">
        <v>0</v>
      </c>
      <c r="N152" s="10"/>
      <c r="O152" s="10"/>
      <c r="P152" s="10"/>
      <c r="Q152" s="10"/>
      <c r="R152" s="10">
        <v>0</v>
      </c>
      <c r="S152" s="10">
        <v>0</v>
      </c>
    </row>
    <row r="153" spans="1:19" ht="15.75" thickBot="1">
      <c r="A153" s="3" t="s">
        <v>235</v>
      </c>
      <c r="B153" s="39" t="s">
        <v>139</v>
      </c>
      <c r="C153" s="37">
        <v>711051.7</v>
      </c>
      <c r="D153" s="41">
        <v>1000000</v>
      </c>
      <c r="E153" s="11">
        <v>224318</v>
      </c>
      <c r="F153" s="11"/>
      <c r="G153" s="11"/>
      <c r="H153" s="11"/>
      <c r="I153" s="37"/>
      <c r="J153" s="35"/>
      <c r="K153" s="35"/>
      <c r="L153" s="35">
        <f>F153+J153-K153</f>
        <v>0</v>
      </c>
      <c r="M153" s="35">
        <v>0</v>
      </c>
      <c r="N153" s="11"/>
      <c r="O153" s="11"/>
      <c r="P153" s="11"/>
      <c r="Q153" s="11"/>
      <c r="R153" s="11">
        <v>0</v>
      </c>
      <c r="S153" s="11">
        <v>0</v>
      </c>
    </row>
    <row r="155" ht="15.75" thickBot="1"/>
    <row r="156" spans="1:19" ht="15.75" thickBot="1">
      <c r="A156" s="47"/>
      <c r="B156" s="47"/>
      <c r="C156" s="48"/>
      <c r="E156"/>
      <c r="F156" s="79" t="s">
        <v>229</v>
      </c>
      <c r="G156" s="80"/>
      <c r="H156" s="80"/>
      <c r="I156" s="80"/>
      <c r="J156" s="80"/>
      <c r="K156" s="80"/>
      <c r="L156" s="80"/>
      <c r="M156" s="81"/>
      <c r="N156" s="82">
        <v>2015</v>
      </c>
      <c r="O156" s="83"/>
      <c r="P156" s="82">
        <v>2016</v>
      </c>
      <c r="Q156" s="83"/>
      <c r="R156" s="82">
        <v>2017</v>
      </c>
      <c r="S156" s="83"/>
    </row>
    <row r="157" spans="2:19" ht="53.25" customHeight="1" thickBot="1">
      <c r="B157" s="47"/>
      <c r="D157" s="9" t="s">
        <v>210</v>
      </c>
      <c r="E157" s="9" t="s">
        <v>227</v>
      </c>
      <c r="F157" s="9" t="s">
        <v>228</v>
      </c>
      <c r="G157" s="43" t="s">
        <v>241</v>
      </c>
      <c r="H157" s="43" t="s">
        <v>242</v>
      </c>
      <c r="I157" s="9" t="s">
        <v>243</v>
      </c>
      <c r="J157" s="8" t="s">
        <v>0</v>
      </c>
      <c r="K157" s="8" t="s">
        <v>1</v>
      </c>
      <c r="L157" s="8" t="s">
        <v>3</v>
      </c>
      <c r="M157" s="8" t="s">
        <v>2</v>
      </c>
      <c r="N157" s="43" t="s">
        <v>238</v>
      </c>
      <c r="O157" s="23" t="s">
        <v>4</v>
      </c>
      <c r="P157" s="43" t="s">
        <v>237</v>
      </c>
      <c r="Q157" s="23" t="s">
        <v>4</v>
      </c>
      <c r="R157" s="43" t="s">
        <v>239</v>
      </c>
      <c r="S157" s="23" t="s">
        <v>4</v>
      </c>
    </row>
    <row r="158" ht="16.5" customHeight="1">
      <c r="C158" s="49"/>
    </row>
    <row r="159" spans="1:19" ht="18.75" hidden="1">
      <c r="A159" s="50" t="s">
        <v>244</v>
      </c>
      <c r="B159" s="51" t="s">
        <v>47</v>
      </c>
      <c r="C159" s="52" t="s">
        <v>245</v>
      </c>
      <c r="D159" s="53">
        <f>D160+D161+D162+D163</f>
        <v>0</v>
      </c>
      <c r="E159" s="53">
        <f aca="true" t="shared" si="44" ref="E159:S159">E160+E161+E162+E163</f>
        <v>0</v>
      </c>
      <c r="F159" s="53">
        <f t="shared" si="44"/>
        <v>0</v>
      </c>
      <c r="G159" s="53">
        <f t="shared" si="44"/>
        <v>0</v>
      </c>
      <c r="H159" s="53">
        <f t="shared" si="44"/>
        <v>0</v>
      </c>
      <c r="I159" s="53">
        <f t="shared" si="44"/>
        <v>0</v>
      </c>
      <c r="J159" s="53">
        <f t="shared" si="44"/>
        <v>0</v>
      </c>
      <c r="K159" s="53">
        <f t="shared" si="44"/>
        <v>0</v>
      </c>
      <c r="L159" s="53">
        <f t="shared" si="44"/>
        <v>0</v>
      </c>
      <c r="M159" s="53">
        <f t="shared" si="44"/>
        <v>0</v>
      </c>
      <c r="N159" s="53">
        <f t="shared" si="44"/>
        <v>0</v>
      </c>
      <c r="O159" s="53">
        <f t="shared" si="44"/>
        <v>0</v>
      </c>
      <c r="P159" s="53">
        <f t="shared" si="44"/>
        <v>0</v>
      </c>
      <c r="Q159" s="53">
        <f t="shared" si="44"/>
        <v>0</v>
      </c>
      <c r="R159" s="53">
        <f t="shared" si="44"/>
        <v>0</v>
      </c>
      <c r="S159" s="53">
        <f t="shared" si="44"/>
        <v>0</v>
      </c>
    </row>
    <row r="160" spans="1:19" ht="15.75" hidden="1">
      <c r="A160" s="54">
        <v>1</v>
      </c>
      <c r="B160" s="55" t="s">
        <v>51</v>
      </c>
      <c r="C160" s="56" t="s">
        <v>245</v>
      </c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</row>
    <row r="161" spans="1:19" ht="15.75" hidden="1">
      <c r="A161" s="54">
        <v>2</v>
      </c>
      <c r="B161" s="55" t="s">
        <v>246</v>
      </c>
      <c r="C161" s="56" t="s">
        <v>245</v>
      </c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</row>
    <row r="162" spans="1:19" ht="15.75" hidden="1">
      <c r="A162" s="54">
        <v>3</v>
      </c>
      <c r="B162" s="55" t="s">
        <v>247</v>
      </c>
      <c r="C162" s="56" t="s">
        <v>245</v>
      </c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</row>
    <row r="163" spans="1:19" ht="15.75" hidden="1">
      <c r="A163" s="54">
        <v>4</v>
      </c>
      <c r="B163" s="55" t="s">
        <v>248</v>
      </c>
      <c r="C163" s="56" t="s">
        <v>245</v>
      </c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</row>
    <row r="164" spans="1:19" ht="15.75" hidden="1">
      <c r="A164" s="57">
        <v>5</v>
      </c>
      <c r="B164" s="55" t="s">
        <v>249</v>
      </c>
      <c r="C164" s="58"/>
      <c r="D164" s="45"/>
      <c r="E164" s="35"/>
      <c r="F164" s="35"/>
      <c r="G164" s="35"/>
      <c r="H164" s="35"/>
      <c r="I164" s="35"/>
      <c r="J164" s="45"/>
      <c r="K164" s="45"/>
      <c r="L164" s="45"/>
      <c r="M164" s="45"/>
      <c r="N164" s="35"/>
      <c r="O164" s="45"/>
      <c r="P164" s="35"/>
      <c r="Q164" s="45"/>
      <c r="R164" s="45"/>
      <c r="S164" s="44"/>
    </row>
    <row r="165" spans="1:19" ht="16.5" hidden="1" thickBot="1">
      <c r="A165" s="59" t="s">
        <v>250</v>
      </c>
      <c r="B165" s="60" t="s">
        <v>251</v>
      </c>
      <c r="C165" s="56" t="s">
        <v>245</v>
      </c>
      <c r="D165" s="61">
        <f>D166+D167+D168+D169</f>
        <v>0</v>
      </c>
      <c r="E165" s="61">
        <f aca="true" t="shared" si="45" ref="E165:S165">E166+E167+E168+E169</f>
        <v>0</v>
      </c>
      <c r="F165" s="61">
        <f t="shared" si="45"/>
        <v>0</v>
      </c>
      <c r="G165" s="61">
        <f t="shared" si="45"/>
        <v>0</v>
      </c>
      <c r="H165" s="61">
        <f t="shared" si="45"/>
        <v>0</v>
      </c>
      <c r="I165" s="61">
        <f t="shared" si="45"/>
        <v>0</v>
      </c>
      <c r="J165" s="61">
        <f t="shared" si="45"/>
        <v>0</v>
      </c>
      <c r="K165" s="61">
        <f t="shared" si="45"/>
        <v>0</v>
      </c>
      <c r="L165" s="61">
        <f t="shared" si="45"/>
        <v>0</v>
      </c>
      <c r="M165" s="61">
        <f t="shared" si="45"/>
        <v>0</v>
      </c>
      <c r="N165" s="61">
        <f t="shared" si="45"/>
        <v>0</v>
      </c>
      <c r="O165" s="61">
        <f t="shared" si="45"/>
        <v>0</v>
      </c>
      <c r="P165" s="61">
        <f t="shared" si="45"/>
        <v>0</v>
      </c>
      <c r="Q165" s="61">
        <f t="shared" si="45"/>
        <v>0</v>
      </c>
      <c r="R165" s="61">
        <f t="shared" si="45"/>
        <v>0</v>
      </c>
      <c r="S165" s="61">
        <f t="shared" si="45"/>
        <v>0</v>
      </c>
    </row>
    <row r="166" spans="1:19" ht="15.75" hidden="1">
      <c r="A166" s="62">
        <v>1</v>
      </c>
      <c r="B166" s="55" t="s">
        <v>51</v>
      </c>
      <c r="C166" s="56" t="s">
        <v>245</v>
      </c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</row>
    <row r="167" spans="1:19" ht="15.75" hidden="1">
      <c r="A167" s="54">
        <v>2</v>
      </c>
      <c r="B167" s="55" t="s">
        <v>252</v>
      </c>
      <c r="C167" s="56" t="s">
        <v>245</v>
      </c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</row>
    <row r="168" spans="1:19" ht="15.75" hidden="1">
      <c r="A168" s="54">
        <v>3</v>
      </c>
      <c r="B168" s="55" t="s">
        <v>247</v>
      </c>
      <c r="C168" s="56" t="s">
        <v>245</v>
      </c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</row>
    <row r="169" spans="1:19" ht="15.75" hidden="1">
      <c r="A169" s="57">
        <v>4</v>
      </c>
      <c r="B169" s="55" t="s">
        <v>248</v>
      </c>
      <c r="C169" s="58" t="s">
        <v>245</v>
      </c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</row>
    <row r="170" spans="1:19" ht="19.5" hidden="1" thickBot="1">
      <c r="A170" s="63" t="s">
        <v>253</v>
      </c>
      <c r="B170" s="64" t="s">
        <v>254</v>
      </c>
      <c r="C170" s="58" t="s">
        <v>245</v>
      </c>
      <c r="D170" s="65">
        <f>D171+D172+D173+D174+D175+D176+D177+D178+D179</f>
        <v>0</v>
      </c>
      <c r="E170" s="65">
        <f aca="true" t="shared" si="46" ref="E170:S170">E171+E172+E173+E174+E175+E176+E177+E178+E179</f>
        <v>0</v>
      </c>
      <c r="F170" s="65">
        <f t="shared" si="46"/>
        <v>0</v>
      </c>
      <c r="G170" s="65">
        <f t="shared" si="46"/>
        <v>0</v>
      </c>
      <c r="H170" s="65">
        <f t="shared" si="46"/>
        <v>0</v>
      </c>
      <c r="I170" s="65">
        <f t="shared" si="46"/>
        <v>0</v>
      </c>
      <c r="J170" s="65">
        <f t="shared" si="46"/>
        <v>0</v>
      </c>
      <c r="K170" s="65">
        <f t="shared" si="46"/>
        <v>0</v>
      </c>
      <c r="L170" s="65">
        <f t="shared" si="46"/>
        <v>0</v>
      </c>
      <c r="M170" s="65">
        <f t="shared" si="46"/>
        <v>0</v>
      </c>
      <c r="N170" s="65">
        <f t="shared" si="46"/>
        <v>0</v>
      </c>
      <c r="O170" s="65">
        <f t="shared" si="46"/>
        <v>0</v>
      </c>
      <c r="P170" s="65">
        <f t="shared" si="46"/>
        <v>0</v>
      </c>
      <c r="Q170" s="65">
        <f t="shared" si="46"/>
        <v>0</v>
      </c>
      <c r="R170" s="65">
        <f t="shared" si="46"/>
        <v>0</v>
      </c>
      <c r="S170" s="65">
        <f t="shared" si="46"/>
        <v>0</v>
      </c>
    </row>
    <row r="171" spans="1:19" ht="15.75" hidden="1">
      <c r="A171" s="66" t="s">
        <v>255</v>
      </c>
      <c r="B171" s="55" t="s">
        <v>256</v>
      </c>
      <c r="C171" s="56" t="s">
        <v>245</v>
      </c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</row>
    <row r="172" spans="1:19" ht="15.75" hidden="1">
      <c r="A172" s="67">
        <v>2</v>
      </c>
      <c r="B172" s="55" t="s">
        <v>257</v>
      </c>
      <c r="C172" s="56" t="s">
        <v>245</v>
      </c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</row>
    <row r="173" spans="1:19" ht="15.75" hidden="1">
      <c r="A173" s="67">
        <v>3</v>
      </c>
      <c r="B173" s="55" t="s">
        <v>258</v>
      </c>
      <c r="C173" s="56" t="s">
        <v>245</v>
      </c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</row>
    <row r="174" spans="1:19" ht="15.75" hidden="1">
      <c r="A174" s="67">
        <v>4</v>
      </c>
      <c r="B174" s="55" t="s">
        <v>259</v>
      </c>
      <c r="C174" s="56" t="s">
        <v>245</v>
      </c>
      <c r="D174" s="35"/>
      <c r="E174" s="35"/>
      <c r="F174" s="35"/>
      <c r="G174" s="35"/>
      <c r="H174" s="35"/>
      <c r="I174" s="35"/>
      <c r="J174" s="45"/>
      <c r="K174" s="45"/>
      <c r="L174" s="45"/>
      <c r="M174" s="45"/>
      <c r="N174" s="35"/>
      <c r="O174" s="45"/>
      <c r="P174" s="35"/>
      <c r="Q174" s="45"/>
      <c r="R174" s="45"/>
      <c r="S174" s="44"/>
    </row>
    <row r="175" spans="1:19" ht="15.75" hidden="1">
      <c r="A175" s="67">
        <v>5</v>
      </c>
      <c r="B175" s="55" t="s">
        <v>260</v>
      </c>
      <c r="C175" s="56" t="s">
        <v>245</v>
      </c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</row>
    <row r="176" spans="1:19" ht="15.75" hidden="1">
      <c r="A176" s="67">
        <v>6</v>
      </c>
      <c r="B176" s="55" t="s">
        <v>261</v>
      </c>
      <c r="C176" s="56" t="s">
        <v>245</v>
      </c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</row>
    <row r="177" spans="1:19" ht="15.75" hidden="1">
      <c r="A177" s="67">
        <v>7</v>
      </c>
      <c r="B177" s="55" t="s">
        <v>262</v>
      </c>
      <c r="C177" s="56" t="s">
        <v>245</v>
      </c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</row>
    <row r="178" spans="1:19" ht="15.75" hidden="1">
      <c r="A178" s="67">
        <v>8</v>
      </c>
      <c r="B178" s="55" t="s">
        <v>263</v>
      </c>
      <c r="C178" s="56" t="s">
        <v>245</v>
      </c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</row>
    <row r="179" spans="1:19" ht="15.75" hidden="1">
      <c r="A179" s="67">
        <v>9</v>
      </c>
      <c r="B179" s="55" t="s">
        <v>264</v>
      </c>
      <c r="C179" s="58" t="s">
        <v>245</v>
      </c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</row>
    <row r="180" spans="1:19" ht="15.75" hidden="1">
      <c r="A180" s="68"/>
      <c r="B180" s="60" t="s">
        <v>265</v>
      </c>
      <c r="C180" s="56" t="s">
        <v>245</v>
      </c>
      <c r="D180" s="45"/>
      <c r="E180" s="35"/>
      <c r="F180" s="35"/>
      <c r="G180" s="35"/>
      <c r="H180" s="35"/>
      <c r="I180" s="35"/>
      <c r="J180" s="45"/>
      <c r="K180" s="45"/>
      <c r="L180" s="45"/>
      <c r="M180" s="45"/>
      <c r="N180" s="35"/>
      <c r="O180" s="45"/>
      <c r="P180" s="35"/>
      <c r="Q180" s="45"/>
      <c r="R180" s="45"/>
      <c r="S180" s="44"/>
    </row>
    <row r="181" spans="1:19" ht="15.75" hidden="1">
      <c r="A181" s="68"/>
      <c r="B181" s="55" t="s">
        <v>266</v>
      </c>
      <c r="C181" s="56" t="s">
        <v>245</v>
      </c>
      <c r="D181" s="45"/>
      <c r="E181" s="35"/>
      <c r="F181" s="35"/>
      <c r="G181" s="35"/>
      <c r="H181" s="35"/>
      <c r="I181" s="35"/>
      <c r="J181" s="45"/>
      <c r="K181" s="45"/>
      <c r="L181" s="45"/>
      <c r="M181" s="45"/>
      <c r="N181" s="35"/>
      <c r="O181" s="45"/>
      <c r="P181" s="35"/>
      <c r="Q181" s="45"/>
      <c r="R181" s="45"/>
      <c r="S181" s="44"/>
    </row>
    <row r="182" spans="1:19" ht="15.75" hidden="1">
      <c r="A182" s="68"/>
      <c r="B182" s="55" t="s">
        <v>267</v>
      </c>
      <c r="C182" s="56" t="s">
        <v>245</v>
      </c>
      <c r="D182" s="45"/>
      <c r="E182" s="35"/>
      <c r="F182" s="35"/>
      <c r="G182" s="35"/>
      <c r="H182" s="35"/>
      <c r="I182" s="35"/>
      <c r="J182" s="45"/>
      <c r="K182" s="45"/>
      <c r="L182" s="45"/>
      <c r="M182" s="45"/>
      <c r="N182" s="35"/>
      <c r="O182" s="45"/>
      <c r="P182" s="35"/>
      <c r="Q182" s="45"/>
      <c r="R182" s="45"/>
      <c r="S182" s="44"/>
    </row>
    <row r="183" spans="1:19" ht="15.75" hidden="1">
      <c r="A183" s="68"/>
      <c r="B183" s="55" t="s">
        <v>268</v>
      </c>
      <c r="C183" s="56" t="s">
        <v>245</v>
      </c>
      <c r="D183" s="45"/>
      <c r="E183" s="35"/>
      <c r="F183" s="35"/>
      <c r="G183" s="35"/>
      <c r="H183" s="35"/>
      <c r="I183" s="35"/>
      <c r="J183" s="45"/>
      <c r="K183" s="45"/>
      <c r="L183" s="45"/>
      <c r="M183" s="45"/>
      <c r="N183" s="35"/>
      <c r="O183" s="45"/>
      <c r="P183" s="35"/>
      <c r="Q183" s="45"/>
      <c r="R183" s="45"/>
      <c r="S183" s="44"/>
    </row>
    <row r="184" spans="1:19" ht="15.75" hidden="1">
      <c r="A184" s="68"/>
      <c r="B184" s="55" t="s">
        <v>269</v>
      </c>
      <c r="C184" s="56" t="s">
        <v>245</v>
      </c>
      <c r="D184" s="45"/>
      <c r="E184" s="35"/>
      <c r="F184" s="35"/>
      <c r="G184" s="35"/>
      <c r="H184" s="35"/>
      <c r="I184" s="35"/>
      <c r="J184" s="45"/>
      <c r="K184" s="45"/>
      <c r="L184" s="45"/>
      <c r="M184" s="45"/>
      <c r="N184" s="35"/>
      <c r="O184" s="45"/>
      <c r="P184" s="35"/>
      <c r="Q184" s="45"/>
      <c r="R184" s="45"/>
      <c r="S184" s="44"/>
    </row>
    <row r="185" spans="1:19" ht="15.75" hidden="1">
      <c r="A185" s="68"/>
      <c r="B185" s="55" t="s">
        <v>270</v>
      </c>
      <c r="C185" s="56" t="s">
        <v>245</v>
      </c>
      <c r="D185" s="45"/>
      <c r="E185" s="35"/>
      <c r="F185" s="35"/>
      <c r="G185" s="35"/>
      <c r="H185" s="35"/>
      <c r="I185" s="35"/>
      <c r="J185" s="45"/>
      <c r="K185" s="45"/>
      <c r="L185" s="45"/>
      <c r="M185" s="45"/>
      <c r="N185" s="35"/>
      <c r="O185" s="45"/>
      <c r="P185" s="35"/>
      <c r="Q185" s="45"/>
      <c r="R185" s="45"/>
      <c r="S185" s="44"/>
    </row>
    <row r="186" spans="1:19" ht="15.75" hidden="1">
      <c r="A186" s="68"/>
      <c r="B186" s="55" t="s">
        <v>271</v>
      </c>
      <c r="C186" s="56" t="s">
        <v>245</v>
      </c>
      <c r="D186" s="45"/>
      <c r="E186" s="35"/>
      <c r="F186" s="35"/>
      <c r="G186" s="35"/>
      <c r="H186" s="35"/>
      <c r="I186" s="35"/>
      <c r="J186" s="45"/>
      <c r="K186" s="45"/>
      <c r="L186" s="45"/>
      <c r="M186" s="45"/>
      <c r="N186" s="35"/>
      <c r="O186" s="45"/>
      <c r="P186" s="35"/>
      <c r="Q186" s="45"/>
      <c r="R186" s="45"/>
      <c r="S186" s="44"/>
    </row>
    <row r="187" spans="1:19" ht="18.75">
      <c r="A187" s="69" t="s">
        <v>272</v>
      </c>
      <c r="B187" s="60" t="s">
        <v>58</v>
      </c>
      <c r="C187" s="56" t="s">
        <v>245</v>
      </c>
      <c r="D187" s="61">
        <f>D188</f>
        <v>5935000</v>
      </c>
      <c r="E187" s="61">
        <f aca="true" t="shared" si="47" ref="E187:S187">E188</f>
        <v>4489959.32</v>
      </c>
      <c r="F187" s="61">
        <f t="shared" si="47"/>
        <v>6790000</v>
      </c>
      <c r="G187" s="61">
        <f t="shared" si="47"/>
        <v>7489000</v>
      </c>
      <c r="H187" s="61">
        <f t="shared" si="47"/>
        <v>8144000</v>
      </c>
      <c r="I187" s="61">
        <f t="shared" si="47"/>
        <v>1001543.17</v>
      </c>
      <c r="J187" s="61">
        <f t="shared" si="47"/>
        <v>1091560.14</v>
      </c>
      <c r="K187" s="61">
        <f t="shared" si="47"/>
        <v>0</v>
      </c>
      <c r="L187" s="61">
        <f t="shared" si="47"/>
        <v>7881560.140000001</v>
      </c>
      <c r="M187" s="61">
        <f t="shared" si="47"/>
        <v>0</v>
      </c>
      <c r="N187" s="65">
        <v>26445000</v>
      </c>
      <c r="O187" s="61">
        <f t="shared" si="47"/>
        <v>0</v>
      </c>
      <c r="P187" s="65">
        <v>29685000</v>
      </c>
      <c r="Q187" s="61">
        <f t="shared" si="47"/>
        <v>0</v>
      </c>
      <c r="R187" s="65">
        <v>31170000</v>
      </c>
      <c r="S187" s="61">
        <f t="shared" si="47"/>
        <v>0</v>
      </c>
    </row>
    <row r="188" spans="1:19" ht="15.75">
      <c r="A188" s="70">
        <v>1</v>
      </c>
      <c r="B188" s="55" t="s">
        <v>273</v>
      </c>
      <c r="C188" s="56" t="s">
        <v>245</v>
      </c>
      <c r="D188" s="35">
        <f>D8+D56+D70+D106+D114</f>
        <v>5935000</v>
      </c>
      <c r="E188" s="35">
        <f aca="true" t="shared" si="48" ref="E188:S188">E8+E56+E70+E106+E114</f>
        <v>4489959.32</v>
      </c>
      <c r="F188" s="35">
        <f t="shared" si="48"/>
        <v>6790000</v>
      </c>
      <c r="G188" s="35">
        <f t="shared" si="48"/>
        <v>7489000</v>
      </c>
      <c r="H188" s="35">
        <f t="shared" si="48"/>
        <v>8144000</v>
      </c>
      <c r="I188" s="35">
        <f t="shared" si="48"/>
        <v>1001543.17</v>
      </c>
      <c r="J188" s="35">
        <f t="shared" si="48"/>
        <v>1091560.14</v>
      </c>
      <c r="K188" s="35">
        <f t="shared" si="48"/>
        <v>0</v>
      </c>
      <c r="L188" s="35">
        <f t="shared" si="48"/>
        <v>7881560.140000001</v>
      </c>
      <c r="M188" s="35">
        <f t="shared" si="48"/>
        <v>0</v>
      </c>
      <c r="N188" s="35">
        <f t="shared" si="48"/>
        <v>0</v>
      </c>
      <c r="O188" s="35">
        <f t="shared" si="48"/>
        <v>0</v>
      </c>
      <c r="P188" s="35">
        <f t="shared" si="48"/>
        <v>0</v>
      </c>
      <c r="Q188" s="35">
        <f t="shared" si="48"/>
        <v>0</v>
      </c>
      <c r="R188" s="35">
        <f t="shared" si="48"/>
        <v>0</v>
      </c>
      <c r="S188" s="35">
        <f t="shared" si="48"/>
        <v>0</v>
      </c>
    </row>
    <row r="189" spans="1:19" ht="15.75">
      <c r="A189" s="70">
        <v>2</v>
      </c>
      <c r="B189" s="55" t="s">
        <v>274</v>
      </c>
      <c r="C189" s="56" t="s">
        <v>245</v>
      </c>
      <c r="D189" s="35">
        <f>D21+D48+D88</f>
        <v>94000</v>
      </c>
      <c r="E189" s="35">
        <f aca="true" t="shared" si="49" ref="E189:S189">E21+E48+E88</f>
        <v>82814.4</v>
      </c>
      <c r="F189" s="35">
        <f t="shared" si="49"/>
        <v>150000</v>
      </c>
      <c r="G189" s="35">
        <f t="shared" si="49"/>
        <v>180000</v>
      </c>
      <c r="H189" s="35">
        <f t="shared" si="49"/>
        <v>220000</v>
      </c>
      <c r="I189" s="35">
        <f t="shared" si="49"/>
        <v>9835.3</v>
      </c>
      <c r="J189" s="35">
        <f t="shared" si="49"/>
        <v>0</v>
      </c>
      <c r="K189" s="35">
        <f t="shared" si="49"/>
        <v>0</v>
      </c>
      <c r="L189" s="35">
        <f t="shared" si="49"/>
        <v>150000</v>
      </c>
      <c r="M189" s="35">
        <f t="shared" si="49"/>
        <v>0</v>
      </c>
      <c r="N189" s="35">
        <f t="shared" si="49"/>
        <v>0</v>
      </c>
      <c r="O189" s="35">
        <f t="shared" si="49"/>
        <v>0</v>
      </c>
      <c r="P189" s="35">
        <f t="shared" si="49"/>
        <v>0</v>
      </c>
      <c r="Q189" s="35">
        <f t="shared" si="49"/>
        <v>0</v>
      </c>
      <c r="R189" s="35">
        <f t="shared" si="49"/>
        <v>0</v>
      </c>
      <c r="S189" s="35">
        <f t="shared" si="49"/>
        <v>0</v>
      </c>
    </row>
    <row r="190" spans="1:19" ht="15.75">
      <c r="A190" s="70">
        <v>3</v>
      </c>
      <c r="B190" s="55" t="s">
        <v>275</v>
      </c>
      <c r="C190" s="56" t="s">
        <v>245</v>
      </c>
      <c r="D190" s="35">
        <f>D30+D95</f>
        <v>180000</v>
      </c>
      <c r="E190" s="35">
        <f aca="true" t="shared" si="50" ref="E190:S190">E30+E95</f>
        <v>334417.48</v>
      </c>
      <c r="F190" s="35">
        <f t="shared" si="50"/>
        <v>100000</v>
      </c>
      <c r="G190" s="35">
        <f t="shared" si="50"/>
        <v>120000</v>
      </c>
      <c r="H190" s="35">
        <f t="shared" si="50"/>
        <v>140000</v>
      </c>
      <c r="I190" s="35">
        <f t="shared" si="50"/>
        <v>0</v>
      </c>
      <c r="J190" s="35">
        <f t="shared" si="50"/>
        <v>0</v>
      </c>
      <c r="K190" s="35">
        <f t="shared" si="50"/>
        <v>0</v>
      </c>
      <c r="L190" s="35">
        <f t="shared" si="50"/>
        <v>100000</v>
      </c>
      <c r="M190" s="35">
        <f t="shared" si="50"/>
        <v>0</v>
      </c>
      <c r="N190" s="35">
        <f t="shared" si="50"/>
        <v>0</v>
      </c>
      <c r="O190" s="35">
        <f t="shared" si="50"/>
        <v>0</v>
      </c>
      <c r="P190" s="35">
        <f t="shared" si="50"/>
        <v>0</v>
      </c>
      <c r="Q190" s="35">
        <f t="shared" si="50"/>
        <v>0</v>
      </c>
      <c r="R190" s="35">
        <f t="shared" si="50"/>
        <v>0</v>
      </c>
      <c r="S190" s="35">
        <f t="shared" si="50"/>
        <v>0</v>
      </c>
    </row>
    <row r="191" spans="1:19" ht="15.75">
      <c r="A191" s="70">
        <v>4</v>
      </c>
      <c r="B191" s="55" t="s">
        <v>276</v>
      </c>
      <c r="C191" s="56" t="s">
        <v>245</v>
      </c>
      <c r="D191" s="45"/>
      <c r="E191" s="35"/>
      <c r="F191" s="35"/>
      <c r="G191" s="35"/>
      <c r="H191" s="35"/>
      <c r="I191" s="35"/>
      <c r="J191" s="45"/>
      <c r="K191" s="45"/>
      <c r="L191" s="45"/>
      <c r="M191" s="45"/>
      <c r="N191" s="35"/>
      <c r="O191" s="45"/>
      <c r="P191" s="35"/>
      <c r="Q191" s="45"/>
      <c r="R191" s="45"/>
      <c r="S191" s="44"/>
    </row>
    <row r="192" spans="1:19" ht="15.75">
      <c r="A192" s="70">
        <v>5</v>
      </c>
      <c r="B192" s="55" t="s">
        <v>277</v>
      </c>
      <c r="C192" s="56" t="s">
        <v>245</v>
      </c>
      <c r="D192" s="35">
        <f>D36+D127+D135+D141</f>
        <v>15764000</v>
      </c>
      <c r="E192" s="35">
        <f aca="true" t="shared" si="51" ref="E192:S192">E36+E127+E135+E141</f>
        <v>21028890.53</v>
      </c>
      <c r="F192" s="35">
        <f t="shared" si="51"/>
        <v>14482000</v>
      </c>
      <c r="G192" s="35">
        <f t="shared" si="51"/>
        <v>16906000</v>
      </c>
      <c r="H192" s="35">
        <f t="shared" si="51"/>
        <v>19211000</v>
      </c>
      <c r="I192" s="35">
        <f t="shared" si="51"/>
        <v>3742200.56</v>
      </c>
      <c r="J192" s="35">
        <f t="shared" si="51"/>
        <v>0</v>
      </c>
      <c r="K192" s="35">
        <f t="shared" si="51"/>
        <v>0</v>
      </c>
      <c r="L192" s="35">
        <f t="shared" si="51"/>
        <v>14482000</v>
      </c>
      <c r="M192" s="35">
        <f t="shared" si="51"/>
        <v>0</v>
      </c>
      <c r="N192" s="35">
        <f t="shared" si="51"/>
        <v>0</v>
      </c>
      <c r="O192" s="35">
        <f t="shared" si="51"/>
        <v>0</v>
      </c>
      <c r="P192" s="35">
        <f t="shared" si="51"/>
        <v>0</v>
      </c>
      <c r="Q192" s="35">
        <f t="shared" si="51"/>
        <v>0</v>
      </c>
      <c r="R192" s="35">
        <f t="shared" si="51"/>
        <v>0</v>
      </c>
      <c r="S192" s="35">
        <f t="shared" si="51"/>
        <v>0</v>
      </c>
    </row>
    <row r="193" spans="1:19" ht="15.75">
      <c r="A193" s="70">
        <v>6</v>
      </c>
      <c r="B193" s="55" t="s">
        <v>278</v>
      </c>
      <c r="C193" s="56" t="s">
        <v>245</v>
      </c>
      <c r="D193" s="35">
        <f>D98</f>
        <v>17000</v>
      </c>
      <c r="E193" s="35">
        <f aca="true" t="shared" si="52" ref="E193:S193">E98</f>
        <v>0</v>
      </c>
      <c r="F193" s="35">
        <f t="shared" si="52"/>
        <v>20000</v>
      </c>
      <c r="G193" s="35">
        <f t="shared" si="52"/>
        <v>50000</v>
      </c>
      <c r="H193" s="35">
        <f t="shared" si="52"/>
        <v>70000</v>
      </c>
      <c r="I193" s="35">
        <f t="shared" si="52"/>
        <v>8098.49</v>
      </c>
      <c r="J193" s="35">
        <f t="shared" si="52"/>
        <v>0</v>
      </c>
      <c r="K193" s="35">
        <f t="shared" si="52"/>
        <v>0</v>
      </c>
      <c r="L193" s="35">
        <f t="shared" si="52"/>
        <v>20000</v>
      </c>
      <c r="M193" s="35">
        <f t="shared" si="52"/>
        <v>0</v>
      </c>
      <c r="N193" s="35">
        <f t="shared" si="52"/>
        <v>0</v>
      </c>
      <c r="O193" s="35">
        <f t="shared" si="52"/>
        <v>0</v>
      </c>
      <c r="P193" s="35">
        <f t="shared" si="52"/>
        <v>0</v>
      </c>
      <c r="Q193" s="35">
        <f t="shared" si="52"/>
        <v>0</v>
      </c>
      <c r="R193" s="35">
        <f t="shared" si="52"/>
        <v>0</v>
      </c>
      <c r="S193" s="35">
        <f t="shared" si="52"/>
        <v>0</v>
      </c>
    </row>
    <row r="194" spans="1:19" ht="15.75">
      <c r="A194" s="70">
        <v>7</v>
      </c>
      <c r="B194" s="55" t="s">
        <v>279</v>
      </c>
      <c r="C194" s="56" t="s">
        <v>245</v>
      </c>
      <c r="D194" s="35">
        <f>D130+D147</f>
        <v>1000000</v>
      </c>
      <c r="E194" s="35">
        <f aca="true" t="shared" si="53" ref="E194:S194">E130+E147</f>
        <v>1579912.61</v>
      </c>
      <c r="F194" s="35">
        <f t="shared" si="53"/>
        <v>1500000</v>
      </c>
      <c r="G194" s="35">
        <f t="shared" si="53"/>
        <v>1700000</v>
      </c>
      <c r="H194" s="35">
        <f t="shared" si="53"/>
        <v>1900000</v>
      </c>
      <c r="I194" s="35">
        <f t="shared" si="53"/>
        <v>87871.25</v>
      </c>
      <c r="J194" s="35">
        <f t="shared" si="53"/>
        <v>0</v>
      </c>
      <c r="K194" s="35">
        <f t="shared" si="53"/>
        <v>0</v>
      </c>
      <c r="L194" s="35">
        <f t="shared" si="53"/>
        <v>1500000</v>
      </c>
      <c r="M194" s="35">
        <f t="shared" si="53"/>
        <v>0</v>
      </c>
      <c r="N194" s="35">
        <f t="shared" si="53"/>
        <v>0</v>
      </c>
      <c r="O194" s="35">
        <f t="shared" si="53"/>
        <v>0</v>
      </c>
      <c r="P194" s="35">
        <f t="shared" si="53"/>
        <v>0</v>
      </c>
      <c r="Q194" s="35">
        <f t="shared" si="53"/>
        <v>0</v>
      </c>
      <c r="R194" s="35">
        <f t="shared" si="53"/>
        <v>0</v>
      </c>
      <c r="S194" s="35">
        <f t="shared" si="53"/>
        <v>0</v>
      </c>
    </row>
    <row r="195" spans="1:19" ht="15.75">
      <c r="A195" s="70">
        <v>8</v>
      </c>
      <c r="B195" s="55" t="s">
        <v>280</v>
      </c>
      <c r="C195" s="56" t="s">
        <v>245</v>
      </c>
      <c r="D195" s="45"/>
      <c r="E195" s="35"/>
      <c r="F195" s="35"/>
      <c r="G195" s="35"/>
      <c r="H195" s="35"/>
      <c r="I195" s="35"/>
      <c r="J195" s="45"/>
      <c r="K195" s="45"/>
      <c r="L195" s="45"/>
      <c r="M195" s="45"/>
      <c r="N195" s="35"/>
      <c r="O195" s="45"/>
      <c r="P195" s="35"/>
      <c r="Q195" s="45"/>
      <c r="R195" s="45"/>
      <c r="S195" s="44"/>
    </row>
    <row r="196" spans="1:19" ht="15.75">
      <c r="A196" s="70">
        <v>9</v>
      </c>
      <c r="B196" s="55" t="s">
        <v>281</v>
      </c>
      <c r="C196" s="58" t="s">
        <v>245</v>
      </c>
      <c r="D196" s="35">
        <f>D39+D101</f>
        <v>160000</v>
      </c>
      <c r="E196" s="35">
        <f aca="true" t="shared" si="54" ref="E196:S196">E39+E101</f>
        <v>156836.2</v>
      </c>
      <c r="F196" s="35">
        <f t="shared" si="54"/>
        <v>10000</v>
      </c>
      <c r="G196" s="35">
        <f t="shared" si="54"/>
        <v>0</v>
      </c>
      <c r="H196" s="35">
        <f t="shared" si="54"/>
        <v>0</v>
      </c>
      <c r="I196" s="35">
        <f t="shared" si="54"/>
        <v>0</v>
      </c>
      <c r="J196" s="35">
        <f t="shared" si="54"/>
        <v>0</v>
      </c>
      <c r="K196" s="35">
        <f t="shared" si="54"/>
        <v>0</v>
      </c>
      <c r="L196" s="35">
        <f t="shared" si="54"/>
        <v>10000</v>
      </c>
      <c r="M196" s="35">
        <f t="shared" si="54"/>
        <v>0</v>
      </c>
      <c r="N196" s="35">
        <f t="shared" si="54"/>
        <v>0</v>
      </c>
      <c r="O196" s="35">
        <f t="shared" si="54"/>
        <v>0</v>
      </c>
      <c r="P196" s="35">
        <f t="shared" si="54"/>
        <v>0</v>
      </c>
      <c r="Q196" s="35">
        <f t="shared" si="54"/>
        <v>0</v>
      </c>
      <c r="R196" s="35">
        <f t="shared" si="54"/>
        <v>0</v>
      </c>
      <c r="S196" s="35">
        <f t="shared" si="54"/>
        <v>0</v>
      </c>
    </row>
    <row r="197" spans="1:19" ht="15.75" hidden="1">
      <c r="A197" s="68"/>
      <c r="B197" s="60" t="s">
        <v>69</v>
      </c>
      <c r="C197" s="56" t="s">
        <v>245</v>
      </c>
      <c r="D197" s="45"/>
      <c r="E197" s="35"/>
      <c r="F197" s="35"/>
      <c r="G197" s="35"/>
      <c r="H197" s="35"/>
      <c r="I197" s="35"/>
      <c r="J197" s="45"/>
      <c r="K197" s="45"/>
      <c r="L197" s="45"/>
      <c r="M197" s="45"/>
      <c r="N197" s="35"/>
      <c r="O197" s="45"/>
      <c r="P197" s="35"/>
      <c r="Q197" s="45"/>
      <c r="R197" s="45"/>
      <c r="S197" s="44"/>
    </row>
    <row r="198" spans="1:19" ht="15.75" hidden="1">
      <c r="A198" s="68"/>
      <c r="B198" s="55" t="s">
        <v>282</v>
      </c>
      <c r="C198" s="56" t="s">
        <v>245</v>
      </c>
      <c r="D198" s="45"/>
      <c r="E198" s="35"/>
      <c r="F198" s="35"/>
      <c r="G198" s="35"/>
      <c r="H198" s="35"/>
      <c r="I198" s="35"/>
      <c r="J198" s="45"/>
      <c r="K198" s="45"/>
      <c r="L198" s="45"/>
      <c r="M198" s="45"/>
      <c r="N198" s="35"/>
      <c r="O198" s="45"/>
      <c r="P198" s="35"/>
      <c r="Q198" s="45"/>
      <c r="R198" s="45"/>
      <c r="S198" s="44"/>
    </row>
    <row r="199" spans="1:19" ht="15.75" hidden="1">
      <c r="A199" s="68"/>
      <c r="B199" s="71" t="s">
        <v>283</v>
      </c>
      <c r="C199" s="72"/>
      <c r="D199" s="72"/>
      <c r="E199" s="73"/>
      <c r="F199" s="73"/>
      <c r="G199" s="73"/>
      <c r="H199" s="73"/>
      <c r="I199" s="73"/>
      <c r="J199" s="72"/>
      <c r="K199" s="72"/>
      <c r="L199" s="72"/>
      <c r="M199" s="72"/>
      <c r="N199" s="73"/>
      <c r="O199" s="72"/>
      <c r="P199" s="73"/>
      <c r="Q199" s="72"/>
      <c r="R199" s="72"/>
      <c r="S199" s="74"/>
    </row>
    <row r="200" spans="1:19" ht="15.75">
      <c r="A200" s="75"/>
      <c r="B200" s="76" t="s">
        <v>240</v>
      </c>
      <c r="C200" s="76"/>
      <c r="D200" s="77">
        <f aca="true" t="shared" si="55" ref="D200:S200">D188+D189+D190+D191+D192+D193+D194+D196</f>
        <v>23150000</v>
      </c>
      <c r="E200" s="77">
        <f t="shared" si="55"/>
        <v>27672830.540000003</v>
      </c>
      <c r="F200" s="77">
        <f t="shared" si="55"/>
        <v>23052000</v>
      </c>
      <c r="G200" s="77">
        <f t="shared" si="55"/>
        <v>26445000</v>
      </c>
      <c r="H200" s="77">
        <f t="shared" si="55"/>
        <v>29685000</v>
      </c>
      <c r="I200" s="77">
        <f t="shared" si="55"/>
        <v>4849548.7700000005</v>
      </c>
      <c r="J200" s="77">
        <f t="shared" si="55"/>
        <v>1091560.14</v>
      </c>
      <c r="K200" s="77">
        <f t="shared" si="55"/>
        <v>0</v>
      </c>
      <c r="L200" s="77">
        <f t="shared" si="55"/>
        <v>24143560.14</v>
      </c>
      <c r="M200" s="77">
        <f t="shared" si="55"/>
        <v>0</v>
      </c>
      <c r="N200" s="77">
        <f t="shared" si="55"/>
        <v>0</v>
      </c>
      <c r="O200" s="77">
        <f t="shared" si="55"/>
        <v>0</v>
      </c>
      <c r="P200" s="77">
        <f t="shared" si="55"/>
        <v>0</v>
      </c>
      <c r="Q200" s="77">
        <f t="shared" si="55"/>
        <v>0</v>
      </c>
      <c r="R200" s="77">
        <f t="shared" si="55"/>
        <v>0</v>
      </c>
      <c r="S200" s="77">
        <f t="shared" si="55"/>
        <v>0</v>
      </c>
    </row>
  </sheetData>
  <sheetProtection/>
  <mergeCells count="9">
    <mergeCell ref="A1:S1"/>
    <mergeCell ref="F2:M2"/>
    <mergeCell ref="N2:O2"/>
    <mergeCell ref="P2:Q2"/>
    <mergeCell ref="R2:S2"/>
    <mergeCell ref="F156:M156"/>
    <mergeCell ref="N156:O156"/>
    <mergeCell ref="P156:Q156"/>
    <mergeCell ref="R156:S15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2"/>
  <sheetViews>
    <sheetView zoomScalePageLayoutView="0" workbookViewId="0" topLeftCell="A1">
      <selection activeCell="A1" sqref="A1:S1"/>
    </sheetView>
  </sheetViews>
  <sheetFormatPr defaultColWidth="9.140625" defaultRowHeight="15"/>
  <cols>
    <col min="1" max="1" width="30.00390625" style="0" bestFit="1" customWidth="1"/>
    <col min="2" max="2" width="50.140625" style="0" customWidth="1"/>
    <col min="3" max="3" width="16.140625" style="0" hidden="1" customWidth="1"/>
    <col min="4" max="4" width="13.8515625" style="0" customWidth="1"/>
    <col min="5" max="5" width="13.8515625" style="46" customWidth="1"/>
    <col min="6" max="6" width="13.28125" style="46" customWidth="1"/>
    <col min="7" max="8" width="13.8515625" style="46" hidden="1" customWidth="1"/>
    <col min="9" max="9" width="15.28125" style="46" customWidth="1"/>
    <col min="10" max="10" width="12.7109375" style="0" customWidth="1"/>
    <col min="11" max="11" width="11.7109375" style="0" customWidth="1"/>
    <col min="12" max="12" width="13.57421875" style="0" customWidth="1"/>
    <col min="13" max="13" width="11.8515625" style="0" customWidth="1"/>
    <col min="14" max="14" width="13.8515625" style="46" customWidth="1"/>
    <col min="15" max="15" width="12.28125" style="0" customWidth="1"/>
    <col min="16" max="16" width="13.7109375" style="46" customWidth="1"/>
    <col min="17" max="17" width="11.8515625" style="0" customWidth="1"/>
    <col min="18" max="18" width="12.57421875" style="0" customWidth="1"/>
    <col min="19" max="19" width="12.421875" style="0" customWidth="1"/>
  </cols>
  <sheetData>
    <row r="1" spans="1:19" ht="24" thickBot="1">
      <c r="A1" s="84" t="s">
        <v>285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</row>
    <row r="2" spans="5:19" ht="15.75" thickBot="1">
      <c r="E2"/>
      <c r="F2" s="79" t="s">
        <v>229</v>
      </c>
      <c r="G2" s="80"/>
      <c r="H2" s="80"/>
      <c r="I2" s="80"/>
      <c r="J2" s="80"/>
      <c r="K2" s="80"/>
      <c r="L2" s="80"/>
      <c r="M2" s="81"/>
      <c r="N2" s="82">
        <v>2015</v>
      </c>
      <c r="O2" s="83"/>
      <c r="P2" s="82">
        <v>2016</v>
      </c>
      <c r="Q2" s="83"/>
      <c r="R2" s="82">
        <v>2017</v>
      </c>
      <c r="S2" s="83"/>
    </row>
    <row r="3" spans="1:19" ht="60.75" customHeight="1" thickBot="1">
      <c r="A3" s="5" t="s">
        <v>48</v>
      </c>
      <c r="B3" s="5" t="s">
        <v>49</v>
      </c>
      <c r="C3" s="9" t="s">
        <v>209</v>
      </c>
      <c r="D3" s="9" t="s">
        <v>210</v>
      </c>
      <c r="E3" s="9" t="s">
        <v>227</v>
      </c>
      <c r="F3" s="9" t="s">
        <v>228</v>
      </c>
      <c r="G3" s="43" t="s">
        <v>241</v>
      </c>
      <c r="H3" s="43" t="s">
        <v>242</v>
      </c>
      <c r="I3" s="9" t="s">
        <v>243</v>
      </c>
      <c r="J3" s="8" t="s">
        <v>0</v>
      </c>
      <c r="K3" s="8" t="s">
        <v>1</v>
      </c>
      <c r="L3" s="8" t="s">
        <v>3</v>
      </c>
      <c r="M3" s="8" t="s">
        <v>2</v>
      </c>
      <c r="N3" s="43" t="s">
        <v>238</v>
      </c>
      <c r="O3" s="23" t="s">
        <v>4</v>
      </c>
      <c r="P3" s="43" t="s">
        <v>237</v>
      </c>
      <c r="Q3" s="23" t="s">
        <v>4</v>
      </c>
      <c r="R3" s="43" t="s">
        <v>239</v>
      </c>
      <c r="S3" s="23" t="s">
        <v>4</v>
      </c>
    </row>
    <row r="4" spans="1:19" ht="15">
      <c r="A4" s="24" t="s">
        <v>5</v>
      </c>
      <c r="B4" s="25" t="s">
        <v>6</v>
      </c>
      <c r="C4" s="26" t="e">
        <f>#REF!+#REF!+#REF!+#REF!+#REF!+#REF!+#REF!+#REF!+#REF!+#REF!+#REF!+#REF!+#REF!+#REF!+#REF!+#REF!+#REF!+C5+#REF!+#REF!+#REF!+#REF!+#REF!+#REF!+#REF!+#REF!+#REF!+#REF!+#REF!+#REF!+#REF!</f>
        <v>#REF!</v>
      </c>
      <c r="D4" s="26">
        <f>D5</f>
        <v>4000000</v>
      </c>
      <c r="E4" s="26">
        <f aca="true" t="shared" si="0" ref="E4:S4">E5</f>
        <v>4086500</v>
      </c>
      <c r="F4" s="26">
        <f t="shared" si="0"/>
        <v>100000</v>
      </c>
      <c r="G4" s="26">
        <f t="shared" si="0"/>
        <v>113000</v>
      </c>
      <c r="H4" s="26">
        <f t="shared" si="0"/>
        <v>124000</v>
      </c>
      <c r="I4" s="26">
        <f t="shared" si="0"/>
        <v>100000</v>
      </c>
      <c r="J4" s="26">
        <f t="shared" si="0"/>
        <v>0</v>
      </c>
      <c r="K4" s="26">
        <f t="shared" si="0"/>
        <v>0</v>
      </c>
      <c r="L4" s="26">
        <f t="shared" si="0"/>
        <v>100000</v>
      </c>
      <c r="M4" s="26">
        <f t="shared" si="0"/>
        <v>0</v>
      </c>
      <c r="N4" s="26">
        <f t="shared" si="0"/>
        <v>113000</v>
      </c>
      <c r="O4" s="26">
        <f t="shared" si="0"/>
        <v>0</v>
      </c>
      <c r="P4" s="26">
        <f t="shared" si="0"/>
        <v>124000</v>
      </c>
      <c r="Q4" s="26">
        <f t="shared" si="0"/>
        <v>0</v>
      </c>
      <c r="R4" s="26">
        <f t="shared" si="0"/>
        <v>130000</v>
      </c>
      <c r="S4" s="26">
        <f t="shared" si="0"/>
        <v>0</v>
      </c>
    </row>
    <row r="5" spans="1:19" ht="15">
      <c r="A5" s="18" t="s">
        <v>53</v>
      </c>
      <c r="B5" s="19" t="s">
        <v>54</v>
      </c>
      <c r="C5" s="20" t="e">
        <f aca="true" t="shared" si="1" ref="C5:S5">C6+C46</f>
        <v>#REF!</v>
      </c>
      <c r="D5" s="20">
        <f t="shared" si="1"/>
        <v>4000000</v>
      </c>
      <c r="E5" s="20">
        <f t="shared" si="1"/>
        <v>4086500</v>
      </c>
      <c r="F5" s="20">
        <f t="shared" si="1"/>
        <v>100000</v>
      </c>
      <c r="G5" s="20">
        <f t="shared" si="1"/>
        <v>113000</v>
      </c>
      <c r="H5" s="20">
        <f t="shared" si="1"/>
        <v>124000</v>
      </c>
      <c r="I5" s="20">
        <f t="shared" si="1"/>
        <v>100000</v>
      </c>
      <c r="J5" s="20">
        <f t="shared" si="1"/>
        <v>0</v>
      </c>
      <c r="K5" s="20">
        <f t="shared" si="1"/>
        <v>0</v>
      </c>
      <c r="L5" s="20">
        <f t="shared" si="1"/>
        <v>100000</v>
      </c>
      <c r="M5" s="20">
        <f t="shared" si="1"/>
        <v>0</v>
      </c>
      <c r="N5" s="20">
        <f t="shared" si="1"/>
        <v>113000</v>
      </c>
      <c r="O5" s="20">
        <f t="shared" si="1"/>
        <v>0</v>
      </c>
      <c r="P5" s="20">
        <f t="shared" si="1"/>
        <v>124000</v>
      </c>
      <c r="Q5" s="20">
        <f t="shared" si="1"/>
        <v>0</v>
      </c>
      <c r="R5" s="20">
        <f t="shared" si="1"/>
        <v>130000</v>
      </c>
      <c r="S5" s="20">
        <f t="shared" si="1"/>
        <v>0</v>
      </c>
    </row>
    <row r="6" spans="1:19" ht="15">
      <c r="A6" s="4" t="s">
        <v>55</v>
      </c>
      <c r="B6" s="16" t="s">
        <v>52</v>
      </c>
      <c r="C6" s="12" t="e">
        <f>#REF!+#REF!+C7+C43</f>
        <v>#REF!</v>
      </c>
      <c r="D6" s="12">
        <f>D7+D43</f>
        <v>3989000</v>
      </c>
      <c r="E6" s="12">
        <f aca="true" t="shared" si="2" ref="E6:S6">E7+E43</f>
        <v>4086500</v>
      </c>
      <c r="F6" s="12">
        <f t="shared" si="2"/>
        <v>100000</v>
      </c>
      <c r="G6" s="12">
        <f t="shared" si="2"/>
        <v>113000</v>
      </c>
      <c r="H6" s="12">
        <f t="shared" si="2"/>
        <v>124000</v>
      </c>
      <c r="I6" s="12">
        <f t="shared" si="2"/>
        <v>100000</v>
      </c>
      <c r="J6" s="12">
        <f t="shared" si="2"/>
        <v>0</v>
      </c>
      <c r="K6" s="12">
        <f t="shared" si="2"/>
        <v>0</v>
      </c>
      <c r="L6" s="12">
        <f t="shared" si="2"/>
        <v>100000</v>
      </c>
      <c r="M6" s="12">
        <f t="shared" si="2"/>
        <v>0</v>
      </c>
      <c r="N6" s="12">
        <f t="shared" si="2"/>
        <v>113000</v>
      </c>
      <c r="O6" s="12">
        <f t="shared" si="2"/>
        <v>0</v>
      </c>
      <c r="P6" s="12">
        <f t="shared" si="2"/>
        <v>124000</v>
      </c>
      <c r="Q6" s="12">
        <f t="shared" si="2"/>
        <v>0</v>
      </c>
      <c r="R6" s="12">
        <f t="shared" si="2"/>
        <v>130000</v>
      </c>
      <c r="S6" s="12">
        <f t="shared" si="2"/>
        <v>0</v>
      </c>
    </row>
    <row r="7" spans="1:19" ht="15">
      <c r="A7" s="27" t="s">
        <v>56</v>
      </c>
      <c r="B7" s="29" t="s">
        <v>58</v>
      </c>
      <c r="C7" s="28">
        <f aca="true" t="shared" si="3" ref="C7:S7">C8+C21+C30+C36+C39</f>
        <v>3500000</v>
      </c>
      <c r="D7" s="28">
        <f t="shared" si="3"/>
        <v>3989000</v>
      </c>
      <c r="E7" s="28">
        <f t="shared" si="3"/>
        <v>4086500</v>
      </c>
      <c r="F7" s="28">
        <f t="shared" si="3"/>
        <v>100000</v>
      </c>
      <c r="G7" s="28">
        <f t="shared" si="3"/>
        <v>113000</v>
      </c>
      <c r="H7" s="28">
        <f t="shared" si="3"/>
        <v>124000</v>
      </c>
      <c r="I7" s="28">
        <f t="shared" si="3"/>
        <v>100000</v>
      </c>
      <c r="J7" s="28">
        <f t="shared" si="3"/>
        <v>0</v>
      </c>
      <c r="K7" s="28">
        <f t="shared" si="3"/>
        <v>0</v>
      </c>
      <c r="L7" s="28">
        <f t="shared" si="3"/>
        <v>100000</v>
      </c>
      <c r="M7" s="28">
        <f t="shared" si="3"/>
        <v>0</v>
      </c>
      <c r="N7" s="28">
        <v>113000</v>
      </c>
      <c r="O7" s="28">
        <f>O8</f>
        <v>0</v>
      </c>
      <c r="P7" s="28">
        <v>124000</v>
      </c>
      <c r="Q7" s="28">
        <f>Q8</f>
        <v>0</v>
      </c>
      <c r="R7" s="28">
        <v>130000</v>
      </c>
      <c r="S7" s="28">
        <f t="shared" si="3"/>
        <v>0</v>
      </c>
    </row>
    <row r="8" spans="1:19" ht="15">
      <c r="A8" s="6" t="s">
        <v>57</v>
      </c>
      <c r="B8" s="17" t="s">
        <v>59</v>
      </c>
      <c r="C8" s="7">
        <f>SUM(C9:C20)</f>
        <v>880000</v>
      </c>
      <c r="D8" s="7">
        <f>SUM(D9:D20)</f>
        <v>835000</v>
      </c>
      <c r="E8" s="7">
        <f>SUM(E9:E20)</f>
        <v>932500</v>
      </c>
      <c r="F8" s="7">
        <f aca="true" t="shared" si="4" ref="F8:S8">SUM(F9:F20)</f>
        <v>100000</v>
      </c>
      <c r="G8" s="7">
        <f>SUM(G9:G20)</f>
        <v>113000</v>
      </c>
      <c r="H8" s="7">
        <f>SUM(H9:H20)</f>
        <v>124000</v>
      </c>
      <c r="I8" s="7">
        <f t="shared" si="4"/>
        <v>100000</v>
      </c>
      <c r="J8" s="7">
        <f t="shared" si="4"/>
        <v>0</v>
      </c>
      <c r="K8" s="7">
        <f t="shared" si="4"/>
        <v>0</v>
      </c>
      <c r="L8" s="7">
        <f t="shared" si="4"/>
        <v>100000</v>
      </c>
      <c r="M8" s="7">
        <f t="shared" si="4"/>
        <v>0</v>
      </c>
      <c r="N8" s="7">
        <f>SUM(N9:N20)</f>
        <v>0</v>
      </c>
      <c r="O8" s="7">
        <f t="shared" si="4"/>
        <v>0</v>
      </c>
      <c r="P8" s="7">
        <f>SUM(P9:P20)</f>
        <v>0</v>
      </c>
      <c r="Q8" s="7">
        <f t="shared" si="4"/>
        <v>0</v>
      </c>
      <c r="R8" s="7">
        <f t="shared" si="4"/>
        <v>0</v>
      </c>
      <c r="S8" s="7">
        <f t="shared" si="4"/>
        <v>0</v>
      </c>
    </row>
    <row r="9" spans="1:19" ht="15">
      <c r="A9" s="2" t="s">
        <v>12</v>
      </c>
      <c r="B9" s="14" t="s">
        <v>165</v>
      </c>
      <c r="C9" s="21">
        <v>0</v>
      </c>
      <c r="D9" s="21">
        <v>0</v>
      </c>
      <c r="E9" s="21"/>
      <c r="F9" s="21">
        <v>100000</v>
      </c>
      <c r="G9" s="21">
        <v>113000</v>
      </c>
      <c r="H9" s="21">
        <v>124000</v>
      </c>
      <c r="I9" s="10">
        <v>100000</v>
      </c>
      <c r="J9" s="21"/>
      <c r="K9" s="21">
        <v>0</v>
      </c>
      <c r="L9" s="21">
        <f aca="true" t="shared" si="5" ref="L9:L19">F9+J9-K9</f>
        <v>100000</v>
      </c>
      <c r="M9" s="21">
        <v>0</v>
      </c>
      <c r="N9" s="21"/>
      <c r="O9" s="21"/>
      <c r="P9" s="21"/>
      <c r="Q9" s="21">
        <v>0</v>
      </c>
      <c r="R9" s="21">
        <v>0</v>
      </c>
      <c r="S9" s="21">
        <v>0</v>
      </c>
    </row>
    <row r="10" spans="1:19" ht="15">
      <c r="A10" s="2" t="s">
        <v>114</v>
      </c>
      <c r="B10" s="14" t="s">
        <v>115</v>
      </c>
      <c r="C10" s="21">
        <v>5000</v>
      </c>
      <c r="D10" s="21">
        <v>10000</v>
      </c>
      <c r="E10" s="21"/>
      <c r="F10" s="21"/>
      <c r="G10" s="21"/>
      <c r="H10" s="21"/>
      <c r="I10" s="21"/>
      <c r="J10" s="21"/>
      <c r="K10" s="21">
        <v>0</v>
      </c>
      <c r="L10" s="21">
        <f t="shared" si="5"/>
        <v>0</v>
      </c>
      <c r="M10" s="21">
        <v>0</v>
      </c>
      <c r="N10" s="21"/>
      <c r="O10" s="21">
        <v>0</v>
      </c>
      <c r="P10" s="21"/>
      <c r="Q10" s="21">
        <v>0</v>
      </c>
      <c r="R10" s="21">
        <v>0</v>
      </c>
      <c r="S10" s="21">
        <v>0</v>
      </c>
    </row>
    <row r="11" spans="1:19" ht="15">
      <c r="A11" s="2" t="s">
        <v>116</v>
      </c>
      <c r="B11" s="14" t="s">
        <v>117</v>
      </c>
      <c r="C11" s="21">
        <v>10000</v>
      </c>
      <c r="D11" s="21">
        <v>20000</v>
      </c>
      <c r="E11" s="21"/>
      <c r="F11" s="21"/>
      <c r="G11" s="21"/>
      <c r="H11" s="21"/>
      <c r="I11" s="21"/>
      <c r="J11" s="21"/>
      <c r="K11" s="21">
        <v>0</v>
      </c>
      <c r="L11" s="21">
        <f t="shared" si="5"/>
        <v>0</v>
      </c>
      <c r="M11" s="21">
        <v>0</v>
      </c>
      <c r="N11" s="21"/>
      <c r="O11" s="21">
        <v>0</v>
      </c>
      <c r="P11" s="21"/>
      <c r="Q11" s="21">
        <v>0</v>
      </c>
      <c r="R11" s="21">
        <v>0</v>
      </c>
      <c r="S11" s="21">
        <v>0</v>
      </c>
    </row>
    <row r="12" spans="1:19" ht="15">
      <c r="A12" s="2" t="s">
        <v>118</v>
      </c>
      <c r="B12" s="14" t="s">
        <v>119</v>
      </c>
      <c r="C12" s="21">
        <v>800000</v>
      </c>
      <c r="D12" s="21">
        <v>700000</v>
      </c>
      <c r="E12" s="21">
        <v>932500</v>
      </c>
      <c r="F12" s="21"/>
      <c r="G12" s="21"/>
      <c r="H12" s="21"/>
      <c r="I12" s="21"/>
      <c r="J12" s="21"/>
      <c r="K12" s="21">
        <v>0</v>
      </c>
      <c r="L12" s="21">
        <f t="shared" si="5"/>
        <v>0</v>
      </c>
      <c r="M12" s="21">
        <v>0</v>
      </c>
      <c r="N12" s="21"/>
      <c r="O12" s="21">
        <v>0</v>
      </c>
      <c r="P12" s="21"/>
      <c r="Q12" s="21">
        <v>0</v>
      </c>
      <c r="R12" s="21">
        <v>0</v>
      </c>
      <c r="S12" s="21">
        <v>0</v>
      </c>
    </row>
    <row r="13" spans="1:19" ht="15">
      <c r="A13" s="2" t="s">
        <v>120</v>
      </c>
      <c r="B13" s="14" t="s">
        <v>121</v>
      </c>
      <c r="C13" s="21">
        <v>0</v>
      </c>
      <c r="D13" s="21">
        <v>0</v>
      </c>
      <c r="E13" s="21"/>
      <c r="F13" s="21"/>
      <c r="G13" s="21"/>
      <c r="H13" s="21"/>
      <c r="I13" s="21"/>
      <c r="J13" s="21"/>
      <c r="K13" s="21">
        <v>0</v>
      </c>
      <c r="L13" s="21">
        <f t="shared" si="5"/>
        <v>0</v>
      </c>
      <c r="M13" s="21">
        <v>0</v>
      </c>
      <c r="N13" s="21"/>
      <c r="O13" s="21">
        <v>0</v>
      </c>
      <c r="P13" s="21"/>
      <c r="Q13" s="21">
        <v>0</v>
      </c>
      <c r="R13" s="21">
        <v>0</v>
      </c>
      <c r="S13" s="21">
        <v>0</v>
      </c>
    </row>
    <row r="14" spans="1:19" ht="15">
      <c r="A14" s="2" t="s">
        <v>122</v>
      </c>
      <c r="B14" s="14" t="s">
        <v>123</v>
      </c>
      <c r="C14" s="21">
        <v>0</v>
      </c>
      <c r="D14" s="21">
        <v>25000</v>
      </c>
      <c r="E14" s="21"/>
      <c r="F14" s="21"/>
      <c r="G14" s="21"/>
      <c r="H14" s="21"/>
      <c r="I14" s="21"/>
      <c r="J14" s="21"/>
      <c r="K14" s="21">
        <v>0</v>
      </c>
      <c r="L14" s="21">
        <f t="shared" si="5"/>
        <v>0</v>
      </c>
      <c r="M14" s="21">
        <v>0</v>
      </c>
      <c r="N14" s="21"/>
      <c r="O14" s="21">
        <v>0</v>
      </c>
      <c r="P14" s="21"/>
      <c r="Q14" s="21">
        <v>0</v>
      </c>
      <c r="R14" s="21">
        <v>0</v>
      </c>
      <c r="S14" s="21">
        <v>0</v>
      </c>
    </row>
    <row r="15" spans="1:19" ht="15">
      <c r="A15" s="2" t="s">
        <v>124</v>
      </c>
      <c r="B15" s="14" t="s">
        <v>125</v>
      </c>
      <c r="C15" s="21">
        <v>60000</v>
      </c>
      <c r="D15" s="21">
        <v>50000</v>
      </c>
      <c r="E15" s="21"/>
      <c r="F15" s="21"/>
      <c r="G15" s="21"/>
      <c r="H15" s="21"/>
      <c r="I15" s="21"/>
      <c r="J15" s="21"/>
      <c r="K15" s="21">
        <v>0</v>
      </c>
      <c r="L15" s="21">
        <f t="shared" si="5"/>
        <v>0</v>
      </c>
      <c r="M15" s="21">
        <v>0</v>
      </c>
      <c r="N15" s="21"/>
      <c r="O15" s="21">
        <v>0</v>
      </c>
      <c r="P15" s="21"/>
      <c r="Q15" s="21">
        <v>0</v>
      </c>
      <c r="R15" s="21">
        <v>0</v>
      </c>
      <c r="S15" s="21">
        <v>0</v>
      </c>
    </row>
    <row r="16" spans="1:19" ht="15">
      <c r="A16" s="2" t="s">
        <v>126</v>
      </c>
      <c r="B16" s="14" t="s">
        <v>127</v>
      </c>
      <c r="C16" s="21">
        <v>5000</v>
      </c>
      <c r="D16" s="21">
        <v>10000</v>
      </c>
      <c r="E16" s="21"/>
      <c r="F16" s="21"/>
      <c r="G16" s="21"/>
      <c r="H16" s="21"/>
      <c r="I16" s="21"/>
      <c r="J16" s="21"/>
      <c r="K16" s="21">
        <v>0</v>
      </c>
      <c r="L16" s="21">
        <f t="shared" si="5"/>
        <v>0</v>
      </c>
      <c r="M16" s="21">
        <v>0</v>
      </c>
      <c r="N16" s="21"/>
      <c r="O16" s="21">
        <v>0</v>
      </c>
      <c r="P16" s="21"/>
      <c r="Q16" s="21">
        <v>0</v>
      </c>
      <c r="R16" s="21">
        <v>0</v>
      </c>
      <c r="S16" s="21">
        <v>0</v>
      </c>
    </row>
    <row r="17" spans="1:19" ht="15">
      <c r="A17" s="2" t="s">
        <v>128</v>
      </c>
      <c r="B17" s="14" t="s">
        <v>129</v>
      </c>
      <c r="C17" s="21">
        <v>0</v>
      </c>
      <c r="D17" s="21">
        <v>5000</v>
      </c>
      <c r="E17" s="21"/>
      <c r="F17" s="21"/>
      <c r="G17" s="21"/>
      <c r="H17" s="21"/>
      <c r="I17" s="21"/>
      <c r="J17" s="21"/>
      <c r="K17" s="21">
        <v>0</v>
      </c>
      <c r="L17" s="21">
        <f t="shared" si="5"/>
        <v>0</v>
      </c>
      <c r="M17" s="21">
        <v>0</v>
      </c>
      <c r="N17" s="21"/>
      <c r="O17" s="21">
        <v>0</v>
      </c>
      <c r="P17" s="21"/>
      <c r="Q17" s="21">
        <v>0</v>
      </c>
      <c r="R17" s="21">
        <v>0</v>
      </c>
      <c r="S17" s="21">
        <v>0</v>
      </c>
    </row>
    <row r="18" spans="1:19" ht="15">
      <c r="A18" s="2" t="s">
        <v>130</v>
      </c>
      <c r="B18" s="14" t="s">
        <v>131</v>
      </c>
      <c r="C18" s="21">
        <v>0</v>
      </c>
      <c r="D18" s="21">
        <v>5000</v>
      </c>
      <c r="E18" s="21"/>
      <c r="F18" s="21"/>
      <c r="G18" s="21"/>
      <c r="H18" s="21"/>
      <c r="I18" s="21"/>
      <c r="J18" s="21"/>
      <c r="K18" s="21">
        <v>0</v>
      </c>
      <c r="L18" s="21">
        <f t="shared" si="5"/>
        <v>0</v>
      </c>
      <c r="M18" s="21">
        <v>0</v>
      </c>
      <c r="N18" s="21"/>
      <c r="O18" s="21">
        <v>0</v>
      </c>
      <c r="P18" s="21"/>
      <c r="Q18" s="21">
        <v>0</v>
      </c>
      <c r="R18" s="21">
        <v>0</v>
      </c>
      <c r="S18" s="21">
        <v>0</v>
      </c>
    </row>
    <row r="19" spans="1:19" ht="15">
      <c r="A19" s="2" t="s">
        <v>132</v>
      </c>
      <c r="B19" s="14" t="s">
        <v>133</v>
      </c>
      <c r="C19" s="21">
        <v>0</v>
      </c>
      <c r="D19" s="21">
        <v>5000</v>
      </c>
      <c r="E19" s="21"/>
      <c r="F19" s="21"/>
      <c r="G19" s="21"/>
      <c r="H19" s="21"/>
      <c r="I19" s="21"/>
      <c r="J19" s="21"/>
      <c r="K19" s="21">
        <v>0</v>
      </c>
      <c r="L19" s="21">
        <f t="shared" si="5"/>
        <v>0</v>
      </c>
      <c r="M19" s="21">
        <v>0</v>
      </c>
      <c r="N19" s="21"/>
      <c r="O19" s="21">
        <v>0</v>
      </c>
      <c r="P19" s="21"/>
      <c r="Q19" s="21">
        <v>0</v>
      </c>
      <c r="R19" s="21">
        <v>0</v>
      </c>
      <c r="S19" s="21">
        <v>0</v>
      </c>
    </row>
    <row r="20" spans="1:19" ht="15">
      <c r="A20" s="1" t="s">
        <v>211</v>
      </c>
      <c r="B20" s="2" t="s">
        <v>183</v>
      </c>
      <c r="C20" s="10">
        <v>0</v>
      </c>
      <c r="D20" s="21">
        <v>5000</v>
      </c>
      <c r="E20" s="10"/>
      <c r="F20" s="21"/>
      <c r="G20" s="21"/>
      <c r="H20" s="21"/>
      <c r="I20" s="21"/>
      <c r="J20" s="21"/>
      <c r="K20" s="21">
        <v>0</v>
      </c>
      <c r="L20" s="21">
        <f>F20+J20-K20</f>
        <v>0</v>
      </c>
      <c r="M20" s="21">
        <v>0</v>
      </c>
      <c r="N20" s="21"/>
      <c r="O20" s="21">
        <v>0</v>
      </c>
      <c r="P20" s="21"/>
      <c r="Q20" s="21">
        <v>0</v>
      </c>
      <c r="R20" s="21">
        <v>0</v>
      </c>
      <c r="S20" s="21">
        <v>0</v>
      </c>
    </row>
    <row r="21" spans="1:19" ht="15">
      <c r="A21" s="6" t="s">
        <v>60</v>
      </c>
      <c r="B21" s="17" t="s">
        <v>61</v>
      </c>
      <c r="C21" s="7">
        <f>SUM(C22:C29)</f>
        <v>100000</v>
      </c>
      <c r="D21" s="7">
        <f>SUM(D22:D29)</f>
        <v>70000</v>
      </c>
      <c r="E21" s="7">
        <f>SUM(E22:E29)</f>
        <v>70000</v>
      </c>
      <c r="F21" s="7">
        <f aca="true" t="shared" si="6" ref="F21:S21">SUM(F22:F29)</f>
        <v>0</v>
      </c>
      <c r="G21" s="7">
        <f>SUM(G22:G29)</f>
        <v>0</v>
      </c>
      <c r="H21" s="7">
        <f>SUM(H22:H29)</f>
        <v>0</v>
      </c>
      <c r="I21" s="7">
        <f t="shared" si="6"/>
        <v>0</v>
      </c>
      <c r="J21" s="7">
        <f t="shared" si="6"/>
        <v>0</v>
      </c>
      <c r="K21" s="7">
        <f t="shared" si="6"/>
        <v>0</v>
      </c>
      <c r="L21" s="7">
        <f t="shared" si="6"/>
        <v>0</v>
      </c>
      <c r="M21" s="7">
        <f t="shared" si="6"/>
        <v>0</v>
      </c>
      <c r="N21" s="7">
        <f>SUM(N22:N29)</f>
        <v>0</v>
      </c>
      <c r="O21" s="7">
        <f t="shared" si="6"/>
        <v>0</v>
      </c>
      <c r="P21" s="7">
        <f>SUM(P22:P29)</f>
        <v>0</v>
      </c>
      <c r="Q21" s="7">
        <f t="shared" si="6"/>
        <v>0</v>
      </c>
      <c r="R21" s="7">
        <f t="shared" si="6"/>
        <v>0</v>
      </c>
      <c r="S21" s="7">
        <f t="shared" si="6"/>
        <v>0</v>
      </c>
    </row>
    <row r="22" spans="1:19" ht="15">
      <c r="A22" s="2" t="s">
        <v>134</v>
      </c>
      <c r="B22" s="14" t="s">
        <v>135</v>
      </c>
      <c r="C22" s="10">
        <v>0</v>
      </c>
      <c r="D22" s="21">
        <v>10000</v>
      </c>
      <c r="E22" s="10"/>
      <c r="F22" s="21"/>
      <c r="G22" s="21"/>
      <c r="H22" s="21"/>
      <c r="I22" s="21"/>
      <c r="J22" s="21"/>
      <c r="K22" s="21">
        <v>0</v>
      </c>
      <c r="L22" s="21">
        <f aca="true" t="shared" si="7" ref="L22:L29">F22+J22-K22</f>
        <v>0</v>
      </c>
      <c r="M22" s="21">
        <v>0</v>
      </c>
      <c r="N22" s="21"/>
      <c r="O22" s="21">
        <v>0</v>
      </c>
      <c r="P22" s="21"/>
      <c r="Q22" s="21">
        <v>0</v>
      </c>
      <c r="R22" s="21">
        <v>0</v>
      </c>
      <c r="S22" s="21">
        <v>0</v>
      </c>
    </row>
    <row r="23" spans="1:19" ht="15">
      <c r="A23" s="2" t="s">
        <v>136</v>
      </c>
      <c r="B23" s="14" t="s">
        <v>137</v>
      </c>
      <c r="C23" s="10">
        <v>0</v>
      </c>
      <c r="D23" s="21">
        <v>5000</v>
      </c>
      <c r="E23" s="10"/>
      <c r="F23" s="21"/>
      <c r="G23" s="21"/>
      <c r="H23" s="21"/>
      <c r="I23" s="21"/>
      <c r="J23" s="21"/>
      <c r="K23" s="21">
        <v>0</v>
      </c>
      <c r="L23" s="21">
        <f t="shared" si="7"/>
        <v>0</v>
      </c>
      <c r="M23" s="21">
        <v>0</v>
      </c>
      <c r="N23" s="21"/>
      <c r="O23" s="21">
        <v>0</v>
      </c>
      <c r="P23" s="21"/>
      <c r="Q23" s="21">
        <v>0</v>
      </c>
      <c r="R23" s="21">
        <v>0</v>
      </c>
      <c r="S23" s="21">
        <v>0</v>
      </c>
    </row>
    <row r="24" spans="1:19" ht="15">
      <c r="A24" s="1" t="s">
        <v>212</v>
      </c>
      <c r="B24" s="2" t="s">
        <v>213</v>
      </c>
      <c r="C24" s="10">
        <v>0</v>
      </c>
      <c r="D24" s="21">
        <v>10000</v>
      </c>
      <c r="E24" s="10"/>
      <c r="F24" s="21"/>
      <c r="G24" s="21"/>
      <c r="H24" s="21"/>
      <c r="I24" s="21"/>
      <c r="J24" s="21"/>
      <c r="K24" s="21">
        <v>0</v>
      </c>
      <c r="L24" s="21">
        <f>F24+J24-K24</f>
        <v>0</v>
      </c>
      <c r="M24" s="21">
        <v>0</v>
      </c>
      <c r="N24" s="21"/>
      <c r="O24" s="21">
        <v>0</v>
      </c>
      <c r="P24" s="21"/>
      <c r="Q24" s="21">
        <v>0</v>
      </c>
      <c r="R24" s="21">
        <v>0</v>
      </c>
      <c r="S24" s="21">
        <v>0</v>
      </c>
    </row>
    <row r="25" spans="1:19" ht="15">
      <c r="A25" s="2" t="s">
        <v>138</v>
      </c>
      <c r="B25" s="14" t="s">
        <v>139</v>
      </c>
      <c r="C25" s="10">
        <v>0</v>
      </c>
      <c r="D25" s="21">
        <v>0</v>
      </c>
      <c r="E25" s="10"/>
      <c r="F25" s="21"/>
      <c r="G25" s="21"/>
      <c r="H25" s="21"/>
      <c r="I25" s="21"/>
      <c r="J25" s="21"/>
      <c r="K25" s="21">
        <v>0</v>
      </c>
      <c r="L25" s="21">
        <f t="shared" si="7"/>
        <v>0</v>
      </c>
      <c r="M25" s="21">
        <v>0</v>
      </c>
      <c r="N25" s="21"/>
      <c r="O25" s="21">
        <v>0</v>
      </c>
      <c r="P25" s="21"/>
      <c r="Q25" s="21">
        <v>0</v>
      </c>
      <c r="R25" s="21">
        <v>0</v>
      </c>
      <c r="S25" s="21">
        <v>0</v>
      </c>
    </row>
    <row r="26" spans="1:19" ht="15">
      <c r="A26" s="2" t="s">
        <v>140</v>
      </c>
      <c r="B26" s="14" t="s">
        <v>141</v>
      </c>
      <c r="C26" s="21">
        <v>50000</v>
      </c>
      <c r="D26" s="21">
        <v>5000</v>
      </c>
      <c r="E26" s="21">
        <v>70000</v>
      </c>
      <c r="F26" s="21"/>
      <c r="G26" s="21"/>
      <c r="H26" s="21"/>
      <c r="I26" s="21"/>
      <c r="J26" s="21"/>
      <c r="K26" s="21">
        <v>0</v>
      </c>
      <c r="L26" s="21">
        <f t="shared" si="7"/>
        <v>0</v>
      </c>
      <c r="M26" s="21">
        <v>0</v>
      </c>
      <c r="N26" s="21"/>
      <c r="O26" s="21">
        <v>0</v>
      </c>
      <c r="P26" s="21"/>
      <c r="Q26" s="21">
        <v>0</v>
      </c>
      <c r="R26" s="21">
        <v>0</v>
      </c>
      <c r="S26" s="21">
        <v>0</v>
      </c>
    </row>
    <row r="27" spans="1:19" ht="15">
      <c r="A27" s="2" t="s">
        <v>142</v>
      </c>
      <c r="B27" s="14" t="s">
        <v>143</v>
      </c>
      <c r="C27" s="10">
        <v>0</v>
      </c>
      <c r="D27" s="21">
        <v>20000</v>
      </c>
      <c r="E27" s="10"/>
      <c r="F27" s="21"/>
      <c r="G27" s="21"/>
      <c r="H27" s="21"/>
      <c r="I27" s="21"/>
      <c r="J27" s="21"/>
      <c r="K27" s="21">
        <v>0</v>
      </c>
      <c r="L27" s="21">
        <f t="shared" si="7"/>
        <v>0</v>
      </c>
      <c r="M27" s="21">
        <v>0</v>
      </c>
      <c r="N27" s="21"/>
      <c r="O27" s="21">
        <v>0</v>
      </c>
      <c r="P27" s="21"/>
      <c r="Q27" s="21">
        <v>0</v>
      </c>
      <c r="R27" s="21">
        <v>0</v>
      </c>
      <c r="S27" s="21">
        <v>0</v>
      </c>
    </row>
    <row r="28" spans="1:19" ht="15">
      <c r="A28" s="2" t="s">
        <v>144</v>
      </c>
      <c r="B28" s="14" t="s">
        <v>145</v>
      </c>
      <c r="C28" s="10">
        <v>0</v>
      </c>
      <c r="D28" s="21">
        <v>10000</v>
      </c>
      <c r="E28" s="10"/>
      <c r="F28" s="21"/>
      <c r="G28" s="21"/>
      <c r="H28" s="21"/>
      <c r="I28" s="21"/>
      <c r="J28" s="21"/>
      <c r="K28" s="21">
        <v>0</v>
      </c>
      <c r="L28" s="21">
        <f t="shared" si="7"/>
        <v>0</v>
      </c>
      <c r="M28" s="21">
        <v>0</v>
      </c>
      <c r="N28" s="21"/>
      <c r="O28" s="21">
        <v>0</v>
      </c>
      <c r="P28" s="21"/>
      <c r="Q28" s="21">
        <v>0</v>
      </c>
      <c r="R28" s="21">
        <v>0</v>
      </c>
      <c r="S28" s="21">
        <v>0</v>
      </c>
    </row>
    <row r="29" spans="1:19" ht="15">
      <c r="A29" s="2" t="s">
        <v>146</v>
      </c>
      <c r="B29" s="14" t="s">
        <v>147</v>
      </c>
      <c r="C29" s="21">
        <v>50000</v>
      </c>
      <c r="D29" s="21">
        <v>10000</v>
      </c>
      <c r="E29" s="21"/>
      <c r="F29" s="21"/>
      <c r="G29" s="21"/>
      <c r="H29" s="21"/>
      <c r="I29" s="21"/>
      <c r="J29" s="21"/>
      <c r="K29" s="21">
        <v>0</v>
      </c>
      <c r="L29" s="21">
        <f t="shared" si="7"/>
        <v>0</v>
      </c>
      <c r="M29" s="21">
        <v>0</v>
      </c>
      <c r="N29" s="21"/>
      <c r="O29" s="21">
        <v>0</v>
      </c>
      <c r="P29" s="21"/>
      <c r="Q29" s="21">
        <v>0</v>
      </c>
      <c r="R29" s="21">
        <v>0</v>
      </c>
      <c r="S29" s="21">
        <v>0</v>
      </c>
    </row>
    <row r="30" spans="1:19" ht="15">
      <c r="A30" s="6" t="s">
        <v>62</v>
      </c>
      <c r="B30" s="17" t="s">
        <v>63</v>
      </c>
      <c r="C30" s="7">
        <f>SUM(C31:C35)</f>
        <v>20000</v>
      </c>
      <c r="D30" s="7">
        <f>SUM(D31:D35)</f>
        <v>80000</v>
      </c>
      <c r="E30" s="7">
        <f>SUM(E31:E35)</f>
        <v>80000</v>
      </c>
      <c r="F30" s="7">
        <f aca="true" t="shared" si="8" ref="F30:S30">SUM(F31:F35)</f>
        <v>0</v>
      </c>
      <c r="G30" s="7">
        <f>SUM(G31:G35)</f>
        <v>0</v>
      </c>
      <c r="H30" s="7">
        <f>SUM(H31:H35)</f>
        <v>0</v>
      </c>
      <c r="I30" s="7">
        <f>SUM(I31:I35)</f>
        <v>0</v>
      </c>
      <c r="J30" s="7">
        <f t="shared" si="8"/>
        <v>0</v>
      </c>
      <c r="K30" s="7">
        <f t="shared" si="8"/>
        <v>0</v>
      </c>
      <c r="L30" s="7">
        <f t="shared" si="8"/>
        <v>0</v>
      </c>
      <c r="M30" s="7">
        <f t="shared" si="8"/>
        <v>0</v>
      </c>
      <c r="N30" s="7">
        <f>SUM(N31:N35)</f>
        <v>0</v>
      </c>
      <c r="O30" s="7">
        <f t="shared" si="8"/>
        <v>0</v>
      </c>
      <c r="P30" s="7">
        <f>SUM(P31:P35)</f>
        <v>0</v>
      </c>
      <c r="Q30" s="7">
        <f t="shared" si="8"/>
        <v>0</v>
      </c>
      <c r="R30" s="7">
        <f t="shared" si="8"/>
        <v>0</v>
      </c>
      <c r="S30" s="7">
        <f t="shared" si="8"/>
        <v>0</v>
      </c>
    </row>
    <row r="31" spans="1:19" ht="15">
      <c r="A31" s="2" t="s">
        <v>148</v>
      </c>
      <c r="B31" s="14" t="s">
        <v>149</v>
      </c>
      <c r="C31" s="21">
        <v>20000</v>
      </c>
      <c r="D31" s="21">
        <v>25000</v>
      </c>
      <c r="E31" s="21"/>
      <c r="F31" s="21"/>
      <c r="G31" s="21"/>
      <c r="H31" s="21"/>
      <c r="I31" s="21"/>
      <c r="J31" s="21"/>
      <c r="K31" s="21">
        <v>0</v>
      </c>
      <c r="L31" s="21">
        <f>F31+J31-K31</f>
        <v>0</v>
      </c>
      <c r="M31" s="21">
        <v>0</v>
      </c>
      <c r="N31" s="21"/>
      <c r="O31" s="21">
        <v>0</v>
      </c>
      <c r="P31" s="21"/>
      <c r="Q31" s="21">
        <v>0</v>
      </c>
      <c r="R31" s="21">
        <v>0</v>
      </c>
      <c r="S31" s="21">
        <v>0</v>
      </c>
    </row>
    <row r="32" spans="1:19" ht="15">
      <c r="A32" s="1" t="s">
        <v>214</v>
      </c>
      <c r="B32" s="2" t="s">
        <v>215</v>
      </c>
      <c r="C32" s="10">
        <v>0</v>
      </c>
      <c r="D32" s="21">
        <v>25000</v>
      </c>
      <c r="E32" s="10"/>
      <c r="F32" s="21"/>
      <c r="G32" s="21"/>
      <c r="H32" s="21"/>
      <c r="I32" s="21"/>
      <c r="J32" s="21"/>
      <c r="K32" s="21">
        <v>0</v>
      </c>
      <c r="L32" s="21">
        <f>F32+J32-K32</f>
        <v>0</v>
      </c>
      <c r="M32" s="21">
        <v>0</v>
      </c>
      <c r="N32" s="21"/>
      <c r="O32" s="21">
        <v>0</v>
      </c>
      <c r="P32" s="21"/>
      <c r="Q32" s="21">
        <v>0</v>
      </c>
      <c r="R32" s="21">
        <v>0</v>
      </c>
      <c r="S32" s="21">
        <v>0</v>
      </c>
    </row>
    <row r="33" spans="1:19" ht="15">
      <c r="A33" s="2" t="s">
        <v>150</v>
      </c>
      <c r="B33" s="14" t="s">
        <v>151</v>
      </c>
      <c r="C33" s="10">
        <v>0</v>
      </c>
      <c r="D33" s="21">
        <v>10000</v>
      </c>
      <c r="E33" s="10"/>
      <c r="F33" s="21"/>
      <c r="G33" s="21"/>
      <c r="H33" s="21"/>
      <c r="I33" s="21"/>
      <c r="J33" s="21"/>
      <c r="K33" s="21">
        <v>0</v>
      </c>
      <c r="L33" s="21">
        <f>F33+J33-K33</f>
        <v>0</v>
      </c>
      <c r="M33" s="21">
        <v>0</v>
      </c>
      <c r="N33" s="21"/>
      <c r="O33" s="21">
        <v>0</v>
      </c>
      <c r="P33" s="21"/>
      <c r="Q33" s="21">
        <v>0</v>
      </c>
      <c r="R33" s="21">
        <v>0</v>
      </c>
      <c r="S33" s="21">
        <v>0</v>
      </c>
    </row>
    <row r="34" spans="1:19" ht="15">
      <c r="A34" s="2" t="s">
        <v>152</v>
      </c>
      <c r="B34" s="14" t="s">
        <v>153</v>
      </c>
      <c r="C34" s="10">
        <v>0</v>
      </c>
      <c r="D34" s="21">
        <v>10000</v>
      </c>
      <c r="E34" s="10"/>
      <c r="F34" s="21"/>
      <c r="G34" s="21"/>
      <c r="H34" s="21"/>
      <c r="I34" s="21"/>
      <c r="J34" s="21"/>
      <c r="K34" s="21">
        <v>0</v>
      </c>
      <c r="L34" s="21">
        <f>F34+J34-K34</f>
        <v>0</v>
      </c>
      <c r="M34" s="21">
        <v>0</v>
      </c>
      <c r="N34" s="21"/>
      <c r="O34" s="21">
        <v>0</v>
      </c>
      <c r="P34" s="21"/>
      <c r="Q34" s="21">
        <v>0</v>
      </c>
      <c r="R34" s="21">
        <v>0</v>
      </c>
      <c r="S34" s="21">
        <v>0</v>
      </c>
    </row>
    <row r="35" spans="1:19" ht="15">
      <c r="A35" s="1" t="s">
        <v>216</v>
      </c>
      <c r="B35" s="2" t="s">
        <v>217</v>
      </c>
      <c r="C35" s="10">
        <v>0</v>
      </c>
      <c r="D35" s="21">
        <v>10000</v>
      </c>
      <c r="E35" s="10">
        <v>80000</v>
      </c>
      <c r="F35" s="21"/>
      <c r="G35" s="21"/>
      <c r="H35" s="21"/>
      <c r="I35" s="21"/>
      <c r="J35" s="21"/>
      <c r="K35" s="21">
        <v>0</v>
      </c>
      <c r="L35" s="21">
        <f>F35+J35-K35</f>
        <v>0</v>
      </c>
      <c r="M35" s="21">
        <v>0</v>
      </c>
      <c r="N35" s="21"/>
      <c r="O35" s="21">
        <v>0</v>
      </c>
      <c r="P35" s="21"/>
      <c r="Q35" s="21">
        <v>0</v>
      </c>
      <c r="R35" s="21">
        <v>0</v>
      </c>
      <c r="S35" s="21">
        <v>0</v>
      </c>
    </row>
    <row r="36" spans="1:19" ht="15">
      <c r="A36" s="6" t="s">
        <v>64</v>
      </c>
      <c r="B36" s="17" t="s">
        <v>65</v>
      </c>
      <c r="C36" s="7">
        <f>SUM(C37:C38)</f>
        <v>2300000</v>
      </c>
      <c r="D36" s="7">
        <f>SUM(D37:D38)</f>
        <v>2864000</v>
      </c>
      <c r="E36" s="7">
        <f>SUM(E37:E38)</f>
        <v>2864000</v>
      </c>
      <c r="F36" s="7">
        <f aca="true" t="shared" si="9" ref="F36:S36">SUM(F37:F38)</f>
        <v>0</v>
      </c>
      <c r="G36" s="7">
        <f>SUM(G37:G38)</f>
        <v>0</v>
      </c>
      <c r="H36" s="7">
        <f>SUM(H37:H38)</f>
        <v>0</v>
      </c>
      <c r="I36" s="7">
        <f>SUM(I37:I38)</f>
        <v>0</v>
      </c>
      <c r="J36" s="7">
        <f t="shared" si="9"/>
        <v>0</v>
      </c>
      <c r="K36" s="7">
        <f t="shared" si="9"/>
        <v>0</v>
      </c>
      <c r="L36" s="7">
        <f t="shared" si="9"/>
        <v>0</v>
      </c>
      <c r="M36" s="7">
        <f t="shared" si="9"/>
        <v>0</v>
      </c>
      <c r="N36" s="7">
        <f>SUM(N37:N38)</f>
        <v>0</v>
      </c>
      <c r="O36" s="7">
        <f t="shared" si="9"/>
        <v>0</v>
      </c>
      <c r="P36" s="7">
        <f>SUM(P37:P38)</f>
        <v>0</v>
      </c>
      <c r="Q36" s="7">
        <f t="shared" si="9"/>
        <v>0</v>
      </c>
      <c r="R36" s="7">
        <f t="shared" si="9"/>
        <v>0</v>
      </c>
      <c r="S36" s="7">
        <f t="shared" si="9"/>
        <v>0</v>
      </c>
    </row>
    <row r="37" spans="1:19" ht="15">
      <c r="A37" s="2" t="s">
        <v>13</v>
      </c>
      <c r="B37" s="14" t="s">
        <v>135</v>
      </c>
      <c r="C37" s="10">
        <v>0</v>
      </c>
      <c r="D37" s="21">
        <v>10000</v>
      </c>
      <c r="E37" s="10"/>
      <c r="F37" s="21"/>
      <c r="G37" s="21"/>
      <c r="H37" s="21"/>
      <c r="I37" s="21"/>
      <c r="J37" s="21"/>
      <c r="K37" s="21">
        <v>0</v>
      </c>
      <c r="L37" s="21">
        <f>F37+J37-K37</f>
        <v>0</v>
      </c>
      <c r="M37" s="21">
        <v>0</v>
      </c>
      <c r="N37" s="21"/>
      <c r="O37" s="21">
        <v>0</v>
      </c>
      <c r="P37" s="21"/>
      <c r="Q37" s="21">
        <v>0</v>
      </c>
      <c r="R37" s="21">
        <v>0</v>
      </c>
      <c r="S37" s="21">
        <v>0</v>
      </c>
    </row>
    <row r="38" spans="1:19" ht="15">
      <c r="A38" s="2" t="s">
        <v>154</v>
      </c>
      <c r="B38" s="14" t="s">
        <v>155</v>
      </c>
      <c r="C38" s="21">
        <v>2300000</v>
      </c>
      <c r="D38" s="21">
        <v>2854000</v>
      </c>
      <c r="E38" s="21">
        <v>2864000</v>
      </c>
      <c r="F38" s="21"/>
      <c r="G38" s="21"/>
      <c r="H38" s="21"/>
      <c r="I38" s="21"/>
      <c r="J38" s="21"/>
      <c r="K38" s="21">
        <v>0</v>
      </c>
      <c r="L38" s="21">
        <f>F38+J38-K38</f>
        <v>0</v>
      </c>
      <c r="M38" s="21">
        <v>0</v>
      </c>
      <c r="N38" s="21"/>
      <c r="O38" s="21">
        <v>0</v>
      </c>
      <c r="P38" s="21"/>
      <c r="Q38" s="21">
        <v>0</v>
      </c>
      <c r="R38" s="21">
        <v>0</v>
      </c>
      <c r="S38" s="21">
        <v>0</v>
      </c>
    </row>
    <row r="39" spans="1:19" ht="15">
      <c r="A39" s="6" t="s">
        <v>66</v>
      </c>
      <c r="B39" s="17" t="s">
        <v>159</v>
      </c>
      <c r="C39" s="7">
        <f>SUM(C40:C42)</f>
        <v>200000</v>
      </c>
      <c r="D39" s="7">
        <f>SUM(D40:D42)</f>
        <v>140000</v>
      </c>
      <c r="E39" s="7">
        <f>SUM(E40:E42)</f>
        <v>140000</v>
      </c>
      <c r="F39" s="7">
        <f aca="true" t="shared" si="10" ref="F39:S39">SUM(F40:F42)</f>
        <v>0</v>
      </c>
      <c r="G39" s="7">
        <f>SUM(G40:G42)</f>
        <v>0</v>
      </c>
      <c r="H39" s="7">
        <f>SUM(H40:H42)</f>
        <v>0</v>
      </c>
      <c r="I39" s="7">
        <f>SUM(I40:I42)</f>
        <v>0</v>
      </c>
      <c r="J39" s="7">
        <f t="shared" si="10"/>
        <v>0</v>
      </c>
      <c r="K39" s="7">
        <f t="shared" si="10"/>
        <v>0</v>
      </c>
      <c r="L39" s="7">
        <f t="shared" si="10"/>
        <v>0</v>
      </c>
      <c r="M39" s="7">
        <f t="shared" si="10"/>
        <v>0</v>
      </c>
      <c r="N39" s="7">
        <f>SUM(N40:N42)</f>
        <v>0</v>
      </c>
      <c r="O39" s="7">
        <f t="shared" si="10"/>
        <v>0</v>
      </c>
      <c r="P39" s="7">
        <f>SUM(P40:P42)</f>
        <v>0</v>
      </c>
      <c r="Q39" s="7">
        <f t="shared" si="10"/>
        <v>0</v>
      </c>
      <c r="R39" s="7">
        <f t="shared" si="10"/>
        <v>0</v>
      </c>
      <c r="S39" s="7">
        <f t="shared" si="10"/>
        <v>0</v>
      </c>
    </row>
    <row r="40" spans="1:19" ht="15">
      <c r="A40" s="2" t="s">
        <v>156</v>
      </c>
      <c r="B40" s="14" t="s">
        <v>207</v>
      </c>
      <c r="C40" s="21">
        <v>25000</v>
      </c>
      <c r="D40" s="21">
        <v>20000</v>
      </c>
      <c r="E40" s="21">
        <v>140000</v>
      </c>
      <c r="F40" s="21"/>
      <c r="G40" s="21"/>
      <c r="H40" s="21"/>
      <c r="I40" s="21"/>
      <c r="J40" s="21"/>
      <c r="K40" s="21">
        <v>0</v>
      </c>
      <c r="L40" s="21">
        <f>F40+J40-K40</f>
        <v>0</v>
      </c>
      <c r="M40" s="21">
        <v>0</v>
      </c>
      <c r="N40" s="21"/>
      <c r="O40" s="21">
        <v>0</v>
      </c>
      <c r="P40" s="21"/>
      <c r="Q40" s="21">
        <v>0</v>
      </c>
      <c r="R40" s="21">
        <v>0</v>
      </c>
      <c r="S40" s="21">
        <v>0</v>
      </c>
    </row>
    <row r="41" spans="1:19" ht="15">
      <c r="A41" s="2" t="s">
        <v>157</v>
      </c>
      <c r="B41" s="14" t="s">
        <v>208</v>
      </c>
      <c r="C41" s="21">
        <v>45000</v>
      </c>
      <c r="D41" s="21">
        <v>20000</v>
      </c>
      <c r="E41" s="21"/>
      <c r="F41" s="21"/>
      <c r="G41" s="21"/>
      <c r="H41" s="21"/>
      <c r="I41" s="21"/>
      <c r="J41" s="21"/>
      <c r="K41" s="21">
        <v>0</v>
      </c>
      <c r="L41" s="21">
        <f>F41+J41-K41</f>
        <v>0</v>
      </c>
      <c r="M41" s="21">
        <v>0</v>
      </c>
      <c r="N41" s="21"/>
      <c r="O41" s="21">
        <v>0</v>
      </c>
      <c r="P41" s="21"/>
      <c r="Q41" s="21">
        <v>0</v>
      </c>
      <c r="R41" s="21">
        <v>0</v>
      </c>
      <c r="S41" s="21">
        <v>0</v>
      </c>
    </row>
    <row r="42" spans="1:19" ht="15">
      <c r="A42" s="2" t="s">
        <v>158</v>
      </c>
      <c r="B42" s="14" t="s">
        <v>159</v>
      </c>
      <c r="C42" s="21">
        <v>130000</v>
      </c>
      <c r="D42" s="21">
        <v>100000</v>
      </c>
      <c r="E42" s="21"/>
      <c r="F42" s="21"/>
      <c r="G42" s="21"/>
      <c r="H42" s="21"/>
      <c r="I42" s="21"/>
      <c r="J42" s="21"/>
      <c r="K42" s="21">
        <v>0</v>
      </c>
      <c r="L42" s="21">
        <f>F42+J42-K42</f>
        <v>0</v>
      </c>
      <c r="M42" s="21">
        <v>0</v>
      </c>
      <c r="N42" s="21"/>
      <c r="O42" s="21">
        <v>0</v>
      </c>
      <c r="P42" s="21"/>
      <c r="Q42" s="21">
        <v>0</v>
      </c>
      <c r="R42" s="21">
        <v>0</v>
      </c>
      <c r="S42" s="21">
        <v>0</v>
      </c>
    </row>
    <row r="43" spans="1:19" ht="15" hidden="1">
      <c r="A43" s="27" t="s">
        <v>67</v>
      </c>
      <c r="B43" s="29" t="s">
        <v>69</v>
      </c>
      <c r="C43" s="28">
        <f aca="true" t="shared" si="11" ref="C43:S44">C44</f>
        <v>0</v>
      </c>
      <c r="D43" s="28">
        <f t="shared" si="11"/>
        <v>0</v>
      </c>
      <c r="E43" s="28">
        <f t="shared" si="11"/>
        <v>0</v>
      </c>
      <c r="F43" s="28">
        <f t="shared" si="11"/>
        <v>0</v>
      </c>
      <c r="G43" s="28">
        <f t="shared" si="11"/>
        <v>0</v>
      </c>
      <c r="H43" s="28">
        <f t="shared" si="11"/>
        <v>0</v>
      </c>
      <c r="I43" s="28">
        <f t="shared" si="11"/>
        <v>0</v>
      </c>
      <c r="J43" s="28">
        <f t="shared" si="11"/>
        <v>0</v>
      </c>
      <c r="K43" s="28">
        <f t="shared" si="11"/>
        <v>0</v>
      </c>
      <c r="L43" s="28">
        <f t="shared" si="11"/>
        <v>0</v>
      </c>
      <c r="M43" s="28">
        <f t="shared" si="11"/>
        <v>0</v>
      </c>
      <c r="N43" s="28">
        <f t="shared" si="11"/>
        <v>0</v>
      </c>
      <c r="O43" s="28">
        <f t="shared" si="11"/>
        <v>0</v>
      </c>
      <c r="P43" s="28">
        <f t="shared" si="11"/>
        <v>0</v>
      </c>
      <c r="Q43" s="28">
        <f t="shared" si="11"/>
        <v>0</v>
      </c>
      <c r="R43" s="28">
        <f t="shared" si="11"/>
        <v>0</v>
      </c>
      <c r="S43" s="28">
        <f t="shared" si="11"/>
        <v>0</v>
      </c>
    </row>
    <row r="44" spans="1:19" ht="15" hidden="1">
      <c r="A44" s="6" t="s">
        <v>68</v>
      </c>
      <c r="B44" s="17" t="s">
        <v>70</v>
      </c>
      <c r="C44" s="13">
        <f t="shared" si="11"/>
        <v>0</v>
      </c>
      <c r="D44" s="13">
        <f t="shared" si="11"/>
        <v>0</v>
      </c>
      <c r="E44" s="13">
        <f t="shared" si="11"/>
        <v>0</v>
      </c>
      <c r="F44" s="13">
        <f t="shared" si="11"/>
        <v>0</v>
      </c>
      <c r="G44" s="13">
        <f t="shared" si="11"/>
        <v>0</v>
      </c>
      <c r="H44" s="13">
        <f t="shared" si="11"/>
        <v>0</v>
      </c>
      <c r="I44" s="13">
        <f t="shared" si="11"/>
        <v>0</v>
      </c>
      <c r="J44" s="13">
        <f t="shared" si="11"/>
        <v>0</v>
      </c>
      <c r="K44" s="13">
        <f t="shared" si="11"/>
        <v>0</v>
      </c>
      <c r="L44" s="13">
        <f t="shared" si="11"/>
        <v>0</v>
      </c>
      <c r="M44" s="13">
        <f t="shared" si="11"/>
        <v>0</v>
      </c>
      <c r="N44" s="13">
        <f t="shared" si="11"/>
        <v>0</v>
      </c>
      <c r="O44" s="13">
        <f t="shared" si="11"/>
        <v>0</v>
      </c>
      <c r="P44" s="13">
        <f t="shared" si="11"/>
        <v>0</v>
      </c>
      <c r="Q44" s="13">
        <f t="shared" si="11"/>
        <v>0</v>
      </c>
      <c r="R44" s="13">
        <f t="shared" si="11"/>
        <v>0</v>
      </c>
      <c r="S44" s="13">
        <f t="shared" si="11"/>
        <v>0</v>
      </c>
    </row>
    <row r="45" spans="1:19" ht="15" hidden="1">
      <c r="A45" s="2" t="s">
        <v>160</v>
      </c>
      <c r="B45" s="14" t="s">
        <v>113</v>
      </c>
      <c r="C45" s="10">
        <v>0</v>
      </c>
      <c r="D45" s="21">
        <v>0</v>
      </c>
      <c r="E45" s="10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f>F45+J45-K45</f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  <c r="S45" s="21">
        <v>0</v>
      </c>
    </row>
    <row r="46" spans="1:19" ht="15">
      <c r="A46" s="4" t="s">
        <v>71</v>
      </c>
      <c r="B46" s="16" t="s">
        <v>72</v>
      </c>
      <c r="C46" s="12" t="e">
        <f>#REF!+#REF!+C47+C50</f>
        <v>#REF!</v>
      </c>
      <c r="D46" s="12">
        <f>D47+D50</f>
        <v>11000</v>
      </c>
      <c r="E46" s="12">
        <f aca="true" t="shared" si="12" ref="E46:S46">E47+E50</f>
        <v>0</v>
      </c>
      <c r="F46" s="12">
        <f t="shared" si="12"/>
        <v>0</v>
      </c>
      <c r="G46" s="12">
        <f t="shared" si="12"/>
        <v>0</v>
      </c>
      <c r="H46" s="12">
        <f t="shared" si="12"/>
        <v>0</v>
      </c>
      <c r="I46" s="12">
        <f t="shared" si="12"/>
        <v>0</v>
      </c>
      <c r="J46" s="12">
        <f t="shared" si="12"/>
        <v>0</v>
      </c>
      <c r="K46" s="12">
        <f t="shared" si="12"/>
        <v>0</v>
      </c>
      <c r="L46" s="12">
        <f t="shared" si="12"/>
        <v>0</v>
      </c>
      <c r="M46" s="12">
        <f t="shared" si="12"/>
        <v>0</v>
      </c>
      <c r="N46" s="12">
        <f t="shared" si="12"/>
        <v>0</v>
      </c>
      <c r="O46" s="12">
        <f t="shared" si="12"/>
        <v>0</v>
      </c>
      <c r="P46" s="12">
        <f t="shared" si="12"/>
        <v>0</v>
      </c>
      <c r="Q46" s="12">
        <f t="shared" si="12"/>
        <v>0</v>
      </c>
      <c r="R46" s="12">
        <f t="shared" si="12"/>
        <v>0</v>
      </c>
      <c r="S46" s="12">
        <f t="shared" si="12"/>
        <v>0</v>
      </c>
    </row>
    <row r="47" spans="1:19" ht="15">
      <c r="A47" s="27" t="s">
        <v>10</v>
      </c>
      <c r="B47" s="29" t="s">
        <v>58</v>
      </c>
      <c r="C47" s="28">
        <f aca="true" t="shared" si="13" ref="C47:S48">C48</f>
        <v>0</v>
      </c>
      <c r="D47" s="28">
        <f>D48</f>
        <v>11000</v>
      </c>
      <c r="E47" s="28">
        <f t="shared" si="13"/>
        <v>0</v>
      </c>
      <c r="F47" s="28">
        <f t="shared" si="13"/>
        <v>0</v>
      </c>
      <c r="G47" s="28">
        <f t="shared" si="13"/>
        <v>0</v>
      </c>
      <c r="H47" s="28">
        <f t="shared" si="13"/>
        <v>0</v>
      </c>
      <c r="I47" s="28">
        <f t="shared" si="13"/>
        <v>0</v>
      </c>
      <c r="J47" s="28">
        <f t="shared" si="13"/>
        <v>0</v>
      </c>
      <c r="K47" s="28">
        <f t="shared" si="13"/>
        <v>0</v>
      </c>
      <c r="L47" s="28">
        <f t="shared" si="13"/>
        <v>0</v>
      </c>
      <c r="M47" s="28">
        <f t="shared" si="13"/>
        <v>0</v>
      </c>
      <c r="N47" s="28">
        <f t="shared" si="13"/>
        <v>0</v>
      </c>
      <c r="O47" s="28">
        <f>O48</f>
        <v>0</v>
      </c>
      <c r="P47" s="28">
        <f>P48</f>
        <v>0</v>
      </c>
      <c r="Q47" s="28">
        <f>Q48</f>
        <v>0</v>
      </c>
      <c r="R47" s="28">
        <v>0</v>
      </c>
      <c r="S47" s="28">
        <f t="shared" si="13"/>
        <v>0</v>
      </c>
    </row>
    <row r="48" spans="1:19" ht="15">
      <c r="A48" s="6" t="s">
        <v>11</v>
      </c>
      <c r="B48" s="17" t="s">
        <v>61</v>
      </c>
      <c r="C48" s="13">
        <f t="shared" si="13"/>
        <v>0</v>
      </c>
      <c r="D48" s="13">
        <f>D49</f>
        <v>11000</v>
      </c>
      <c r="E48" s="13">
        <f t="shared" si="13"/>
        <v>0</v>
      </c>
      <c r="F48" s="13">
        <f t="shared" si="13"/>
        <v>0</v>
      </c>
      <c r="G48" s="13">
        <f t="shared" si="13"/>
        <v>0</v>
      </c>
      <c r="H48" s="13">
        <f t="shared" si="13"/>
        <v>0</v>
      </c>
      <c r="I48" s="13">
        <f t="shared" si="13"/>
        <v>0</v>
      </c>
      <c r="J48" s="13">
        <f t="shared" si="13"/>
        <v>0</v>
      </c>
      <c r="K48" s="13">
        <f t="shared" si="13"/>
        <v>0</v>
      </c>
      <c r="L48" s="13">
        <f t="shared" si="13"/>
        <v>0</v>
      </c>
      <c r="M48" s="13">
        <f t="shared" si="13"/>
        <v>0</v>
      </c>
      <c r="N48" s="13">
        <f t="shared" si="13"/>
        <v>0</v>
      </c>
      <c r="O48" s="13">
        <f t="shared" si="13"/>
        <v>0</v>
      </c>
      <c r="P48" s="13">
        <f>P49</f>
        <v>0</v>
      </c>
      <c r="Q48" s="13">
        <f t="shared" si="13"/>
        <v>0</v>
      </c>
      <c r="R48" s="13">
        <f t="shared" si="13"/>
        <v>0</v>
      </c>
      <c r="S48" s="13">
        <f t="shared" si="13"/>
        <v>0</v>
      </c>
    </row>
    <row r="49" spans="1:19" ht="15">
      <c r="A49" s="2" t="s">
        <v>142</v>
      </c>
      <c r="B49" s="14" t="s">
        <v>143</v>
      </c>
      <c r="C49" s="10">
        <v>0</v>
      </c>
      <c r="D49" s="21">
        <v>11000</v>
      </c>
      <c r="E49" s="10"/>
      <c r="F49" s="21"/>
      <c r="G49" s="21"/>
      <c r="H49" s="21"/>
      <c r="I49" s="10"/>
      <c r="J49" s="21">
        <v>0</v>
      </c>
      <c r="K49" s="21">
        <v>0</v>
      </c>
      <c r="L49" s="21">
        <f>F49+J49-K49</f>
        <v>0</v>
      </c>
      <c r="M49" s="21">
        <v>0</v>
      </c>
      <c r="N49" s="21"/>
      <c r="O49" s="21">
        <v>0</v>
      </c>
      <c r="P49" s="21"/>
      <c r="Q49" s="21">
        <v>0</v>
      </c>
      <c r="R49" s="21">
        <v>0</v>
      </c>
      <c r="S49" s="21">
        <v>0</v>
      </c>
    </row>
    <row r="50" spans="1:19" ht="15" hidden="1">
      <c r="A50" s="27" t="s">
        <v>73</v>
      </c>
      <c r="B50" s="29" t="s">
        <v>69</v>
      </c>
      <c r="C50" s="28">
        <f aca="true" t="shared" si="14" ref="C50:S51">C51</f>
        <v>0</v>
      </c>
      <c r="D50" s="28">
        <f>D51</f>
        <v>0</v>
      </c>
      <c r="E50" s="28">
        <f t="shared" si="14"/>
        <v>0</v>
      </c>
      <c r="F50" s="28">
        <f t="shared" si="14"/>
        <v>0</v>
      </c>
      <c r="G50" s="28">
        <f t="shared" si="14"/>
        <v>0</v>
      </c>
      <c r="H50" s="28">
        <f t="shared" si="14"/>
        <v>0</v>
      </c>
      <c r="I50" s="28">
        <f t="shared" si="14"/>
        <v>0</v>
      </c>
      <c r="J50" s="28">
        <f t="shared" si="14"/>
        <v>0</v>
      </c>
      <c r="K50" s="28">
        <f t="shared" si="14"/>
        <v>0</v>
      </c>
      <c r="L50" s="28">
        <f t="shared" si="14"/>
        <v>0</v>
      </c>
      <c r="M50" s="28">
        <f t="shared" si="14"/>
        <v>0</v>
      </c>
      <c r="N50" s="28">
        <f t="shared" si="14"/>
        <v>0</v>
      </c>
      <c r="O50" s="28">
        <f t="shared" si="14"/>
        <v>0</v>
      </c>
      <c r="P50" s="28">
        <f t="shared" si="14"/>
        <v>0</v>
      </c>
      <c r="Q50" s="28">
        <f t="shared" si="14"/>
        <v>0</v>
      </c>
      <c r="R50" s="28">
        <f t="shared" si="14"/>
        <v>0</v>
      </c>
      <c r="S50" s="28">
        <f t="shared" si="14"/>
        <v>0</v>
      </c>
    </row>
    <row r="51" spans="1:19" ht="15" hidden="1">
      <c r="A51" s="6" t="s">
        <v>74</v>
      </c>
      <c r="B51" s="17" t="s">
        <v>70</v>
      </c>
      <c r="C51" s="13">
        <f t="shared" si="14"/>
        <v>0</v>
      </c>
      <c r="D51" s="13">
        <f>D52</f>
        <v>0</v>
      </c>
      <c r="E51" s="13">
        <f t="shared" si="14"/>
        <v>0</v>
      </c>
      <c r="F51" s="13">
        <f t="shared" si="14"/>
        <v>0</v>
      </c>
      <c r="G51" s="13">
        <f t="shared" si="14"/>
        <v>0</v>
      </c>
      <c r="H51" s="13">
        <f t="shared" si="14"/>
        <v>0</v>
      </c>
      <c r="I51" s="13">
        <f t="shared" si="14"/>
        <v>0</v>
      </c>
      <c r="J51" s="13">
        <f t="shared" si="14"/>
        <v>0</v>
      </c>
      <c r="K51" s="13">
        <f t="shared" si="14"/>
        <v>0</v>
      </c>
      <c r="L51" s="13">
        <f t="shared" si="14"/>
        <v>0</v>
      </c>
      <c r="M51" s="13">
        <f t="shared" si="14"/>
        <v>0</v>
      </c>
      <c r="N51" s="13">
        <f t="shared" si="14"/>
        <v>0</v>
      </c>
      <c r="O51" s="13">
        <f t="shared" si="14"/>
        <v>0</v>
      </c>
      <c r="P51" s="13">
        <f t="shared" si="14"/>
        <v>0</v>
      </c>
      <c r="Q51" s="13">
        <f t="shared" si="14"/>
        <v>0</v>
      </c>
      <c r="R51" s="13">
        <f t="shared" si="14"/>
        <v>0</v>
      </c>
      <c r="S51" s="13">
        <f t="shared" si="14"/>
        <v>0</v>
      </c>
    </row>
    <row r="52" spans="1:19" ht="15" hidden="1">
      <c r="A52" s="2" t="s">
        <v>7</v>
      </c>
      <c r="B52" s="14" t="s">
        <v>113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21">
        <v>0</v>
      </c>
      <c r="K52" s="21">
        <v>0</v>
      </c>
      <c r="L52" s="21">
        <f>F52+J52-K52</f>
        <v>0</v>
      </c>
      <c r="M52" s="21">
        <v>0</v>
      </c>
      <c r="N52" s="10">
        <v>0</v>
      </c>
      <c r="O52" s="21">
        <v>0</v>
      </c>
      <c r="P52" s="10">
        <v>0</v>
      </c>
      <c r="Q52" s="21">
        <v>0</v>
      </c>
      <c r="R52" s="21">
        <v>0</v>
      </c>
      <c r="S52" s="21">
        <v>0</v>
      </c>
    </row>
  </sheetData>
  <sheetProtection/>
  <mergeCells count="5">
    <mergeCell ref="F2:M2"/>
    <mergeCell ref="N2:O2"/>
    <mergeCell ref="P2:Q2"/>
    <mergeCell ref="R2:S2"/>
    <mergeCell ref="A1:S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2"/>
  <sheetViews>
    <sheetView zoomScalePageLayoutView="0" workbookViewId="0" topLeftCell="A1">
      <selection activeCell="A1" sqref="A1:S1"/>
    </sheetView>
  </sheetViews>
  <sheetFormatPr defaultColWidth="9.140625" defaultRowHeight="15"/>
  <cols>
    <col min="1" max="1" width="30.00390625" style="0" bestFit="1" customWidth="1"/>
    <col min="2" max="2" width="50.140625" style="0" customWidth="1"/>
    <col min="3" max="3" width="16.140625" style="0" hidden="1" customWidth="1"/>
    <col min="4" max="4" width="13.8515625" style="0" customWidth="1"/>
    <col min="5" max="5" width="13.8515625" style="46" customWidth="1"/>
    <col min="6" max="6" width="13.28125" style="46" customWidth="1"/>
    <col min="7" max="8" width="13.8515625" style="46" hidden="1" customWidth="1"/>
    <col min="9" max="9" width="15.28125" style="46" customWidth="1"/>
    <col min="10" max="10" width="12.7109375" style="0" customWidth="1"/>
    <col min="11" max="11" width="11.7109375" style="0" customWidth="1"/>
    <col min="12" max="12" width="13.57421875" style="0" customWidth="1"/>
    <col min="13" max="13" width="11.8515625" style="0" customWidth="1"/>
    <col min="14" max="14" width="13.8515625" style="46" customWidth="1"/>
    <col min="15" max="15" width="12.28125" style="0" customWidth="1"/>
    <col min="16" max="16" width="13.7109375" style="46" customWidth="1"/>
    <col min="17" max="17" width="11.8515625" style="0" customWidth="1"/>
    <col min="18" max="18" width="12.57421875" style="0" customWidth="1"/>
    <col min="19" max="19" width="12.421875" style="0" customWidth="1"/>
  </cols>
  <sheetData>
    <row r="1" spans="1:19" ht="24" thickBot="1">
      <c r="A1" s="84" t="s">
        <v>285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</row>
    <row r="2" spans="5:19" ht="15.75" thickBot="1">
      <c r="E2"/>
      <c r="F2" s="79" t="s">
        <v>229</v>
      </c>
      <c r="G2" s="80"/>
      <c r="H2" s="80"/>
      <c r="I2" s="80"/>
      <c r="J2" s="80"/>
      <c r="K2" s="80"/>
      <c r="L2" s="80"/>
      <c r="M2" s="81"/>
      <c r="N2" s="82">
        <v>2015</v>
      </c>
      <c r="O2" s="83"/>
      <c r="P2" s="82">
        <v>2016</v>
      </c>
      <c r="Q2" s="83"/>
      <c r="R2" s="82">
        <v>2017</v>
      </c>
      <c r="S2" s="83"/>
    </row>
    <row r="3" spans="1:19" ht="60.75" customHeight="1" thickBot="1">
      <c r="A3" s="5" t="s">
        <v>48</v>
      </c>
      <c r="B3" s="5" t="s">
        <v>49</v>
      </c>
      <c r="C3" s="9" t="s">
        <v>209</v>
      </c>
      <c r="D3" s="9" t="s">
        <v>210</v>
      </c>
      <c r="E3" s="9" t="s">
        <v>227</v>
      </c>
      <c r="F3" s="9" t="s">
        <v>228</v>
      </c>
      <c r="G3" s="43" t="s">
        <v>241</v>
      </c>
      <c r="H3" s="43" t="s">
        <v>242</v>
      </c>
      <c r="I3" s="9" t="s">
        <v>243</v>
      </c>
      <c r="J3" s="8" t="s">
        <v>0</v>
      </c>
      <c r="K3" s="8" t="s">
        <v>1</v>
      </c>
      <c r="L3" s="8" t="s">
        <v>3</v>
      </c>
      <c r="M3" s="8" t="s">
        <v>2</v>
      </c>
      <c r="N3" s="43" t="s">
        <v>238</v>
      </c>
      <c r="O3" s="23" t="s">
        <v>4</v>
      </c>
      <c r="P3" s="43" t="s">
        <v>237</v>
      </c>
      <c r="Q3" s="23" t="s">
        <v>4</v>
      </c>
      <c r="R3" s="43" t="s">
        <v>239</v>
      </c>
      <c r="S3" s="23" t="s">
        <v>4</v>
      </c>
    </row>
    <row r="4" spans="1:19" ht="15">
      <c r="A4" s="24" t="s">
        <v>5</v>
      </c>
      <c r="B4" s="25" t="s">
        <v>6</v>
      </c>
      <c r="C4" s="26" t="e">
        <f>#REF!+#REF!+#REF!+#REF!+#REF!+#REF!+#REF!+#REF!+#REF!+#REF!+#REF!+#REF!+#REF!+#REF!+#REF!+#REF!+#REF!+#REF!+#REF!+#REF!+#REF!+#REF!+#REF!+#REF!+C5+#REF!+#REF!+#REF!+#REF!+#REF!+#REF!</f>
        <v>#REF!</v>
      </c>
      <c r="D4" s="26">
        <f>D5</f>
        <v>1000000</v>
      </c>
      <c r="E4" s="26">
        <f aca="true" t="shared" si="0" ref="E4:S4">E5</f>
        <v>1393961.3</v>
      </c>
      <c r="F4" s="26">
        <f t="shared" si="0"/>
        <v>2500000</v>
      </c>
      <c r="G4" s="26">
        <f t="shared" si="0"/>
        <v>2820000</v>
      </c>
      <c r="H4" s="26">
        <f t="shared" si="0"/>
        <v>3050000</v>
      </c>
      <c r="I4" s="26">
        <f t="shared" si="0"/>
        <v>478458.96</v>
      </c>
      <c r="J4" s="26">
        <f t="shared" si="0"/>
        <v>91560.14</v>
      </c>
      <c r="K4" s="26">
        <f t="shared" si="0"/>
        <v>0</v>
      </c>
      <c r="L4" s="26">
        <f t="shared" si="0"/>
        <v>2591560.14</v>
      </c>
      <c r="M4" s="26">
        <f t="shared" si="0"/>
        <v>0</v>
      </c>
      <c r="N4" s="26">
        <f t="shared" si="0"/>
        <v>2820000</v>
      </c>
      <c r="O4" s="26">
        <f t="shared" si="0"/>
        <v>0</v>
      </c>
      <c r="P4" s="26">
        <f t="shared" si="0"/>
        <v>3050000</v>
      </c>
      <c r="Q4" s="26">
        <f t="shared" si="0"/>
        <v>0</v>
      </c>
      <c r="R4" s="26">
        <f t="shared" si="0"/>
        <v>3203000</v>
      </c>
      <c r="S4" s="26">
        <f t="shared" si="0"/>
        <v>0</v>
      </c>
    </row>
    <row r="5" spans="1:19" ht="15">
      <c r="A5" s="18" t="s">
        <v>86</v>
      </c>
      <c r="B5" s="19" t="s">
        <v>92</v>
      </c>
      <c r="C5" s="20" t="e">
        <f aca="true" t="shared" si="1" ref="C5:S6">C6</f>
        <v>#REF!</v>
      </c>
      <c r="D5" s="20">
        <f t="shared" si="1"/>
        <v>1000000</v>
      </c>
      <c r="E5" s="20">
        <f t="shared" si="1"/>
        <v>1393961.3</v>
      </c>
      <c r="F5" s="20">
        <f t="shared" si="1"/>
        <v>2500000</v>
      </c>
      <c r="G5" s="20">
        <f t="shared" si="1"/>
        <v>2820000</v>
      </c>
      <c r="H5" s="20">
        <f t="shared" si="1"/>
        <v>3050000</v>
      </c>
      <c r="I5" s="20">
        <f t="shared" si="1"/>
        <v>478458.96</v>
      </c>
      <c r="J5" s="20">
        <f t="shared" si="1"/>
        <v>91560.14</v>
      </c>
      <c r="K5" s="20">
        <f t="shared" si="1"/>
        <v>0</v>
      </c>
      <c r="L5" s="20">
        <f t="shared" si="1"/>
        <v>2591560.14</v>
      </c>
      <c r="M5" s="20">
        <f t="shared" si="1"/>
        <v>0</v>
      </c>
      <c r="N5" s="20">
        <f t="shared" si="1"/>
        <v>2820000</v>
      </c>
      <c r="O5" s="20">
        <f t="shared" si="1"/>
        <v>0</v>
      </c>
      <c r="P5" s="20">
        <f t="shared" si="1"/>
        <v>3050000</v>
      </c>
      <c r="Q5" s="20">
        <f t="shared" si="1"/>
        <v>0</v>
      </c>
      <c r="R5" s="20">
        <f t="shared" si="1"/>
        <v>3203000</v>
      </c>
      <c r="S5" s="20">
        <f t="shared" si="1"/>
        <v>0</v>
      </c>
    </row>
    <row r="6" spans="1:19" ht="15">
      <c r="A6" s="4" t="s">
        <v>87</v>
      </c>
      <c r="B6" s="16" t="s">
        <v>88</v>
      </c>
      <c r="C6" s="12" t="e">
        <f>#REF!+#REF!+#REF!+C7</f>
        <v>#REF!</v>
      </c>
      <c r="D6" s="12">
        <f>D7</f>
        <v>1000000</v>
      </c>
      <c r="E6" s="12">
        <f t="shared" si="1"/>
        <v>1393961.3</v>
      </c>
      <c r="F6" s="12">
        <f t="shared" si="1"/>
        <v>2500000</v>
      </c>
      <c r="G6" s="12">
        <f t="shared" si="1"/>
        <v>2820000</v>
      </c>
      <c r="H6" s="12">
        <f t="shared" si="1"/>
        <v>3050000</v>
      </c>
      <c r="I6" s="12">
        <f t="shared" si="1"/>
        <v>478458.96</v>
      </c>
      <c r="J6" s="12">
        <f t="shared" si="1"/>
        <v>91560.14</v>
      </c>
      <c r="K6" s="12">
        <f t="shared" si="1"/>
        <v>0</v>
      </c>
      <c r="L6" s="12">
        <f t="shared" si="1"/>
        <v>2591560.14</v>
      </c>
      <c r="M6" s="12">
        <f t="shared" si="1"/>
        <v>0</v>
      </c>
      <c r="N6" s="12">
        <f t="shared" si="1"/>
        <v>2820000</v>
      </c>
      <c r="O6" s="12">
        <f t="shared" si="1"/>
        <v>0</v>
      </c>
      <c r="P6" s="12">
        <f t="shared" si="1"/>
        <v>3050000</v>
      </c>
      <c r="Q6" s="12">
        <f t="shared" si="1"/>
        <v>0</v>
      </c>
      <c r="R6" s="12">
        <f t="shared" si="1"/>
        <v>3203000</v>
      </c>
      <c r="S6" s="12">
        <f>S7</f>
        <v>0</v>
      </c>
    </row>
    <row r="7" spans="1:19" ht="15">
      <c r="A7" s="27" t="s">
        <v>89</v>
      </c>
      <c r="B7" s="29" t="s">
        <v>58</v>
      </c>
      <c r="C7" s="28">
        <f aca="true" t="shared" si="2" ref="C7:S7">C8</f>
        <v>1200372.7499999998</v>
      </c>
      <c r="D7" s="28">
        <f t="shared" si="2"/>
        <v>1000000</v>
      </c>
      <c r="E7" s="28">
        <f t="shared" si="2"/>
        <v>1393961.3</v>
      </c>
      <c r="F7" s="28">
        <f t="shared" si="2"/>
        <v>2500000</v>
      </c>
      <c r="G7" s="28">
        <f t="shared" si="2"/>
        <v>2820000</v>
      </c>
      <c r="H7" s="28">
        <f t="shared" si="2"/>
        <v>3050000</v>
      </c>
      <c r="I7" s="28">
        <f t="shared" si="2"/>
        <v>478458.96</v>
      </c>
      <c r="J7" s="28">
        <f t="shared" si="2"/>
        <v>91560.14</v>
      </c>
      <c r="K7" s="28">
        <f t="shared" si="2"/>
        <v>0</v>
      </c>
      <c r="L7" s="28">
        <f t="shared" si="2"/>
        <v>2591560.14</v>
      </c>
      <c r="M7" s="28">
        <f t="shared" si="2"/>
        <v>0</v>
      </c>
      <c r="N7" s="28">
        <v>2820000</v>
      </c>
      <c r="O7" s="28">
        <f>O8</f>
        <v>0</v>
      </c>
      <c r="P7" s="28">
        <v>3050000</v>
      </c>
      <c r="Q7" s="28">
        <f>Q8</f>
        <v>0</v>
      </c>
      <c r="R7" s="28">
        <v>3203000</v>
      </c>
      <c r="S7" s="28">
        <f t="shared" si="2"/>
        <v>0</v>
      </c>
    </row>
    <row r="8" spans="1:19" ht="15">
      <c r="A8" s="6" t="s">
        <v>90</v>
      </c>
      <c r="B8" s="17" t="s">
        <v>91</v>
      </c>
      <c r="C8" s="13">
        <f>SUM(C9:C12)</f>
        <v>1200372.7499999998</v>
      </c>
      <c r="D8" s="13">
        <f>SUM(D9:D12)</f>
        <v>1000000</v>
      </c>
      <c r="E8" s="13">
        <f>SUM(E9:E12)</f>
        <v>1393961.3</v>
      </c>
      <c r="F8" s="13">
        <f aca="true" t="shared" si="3" ref="F8:S8">SUM(F9:F12)</f>
        <v>2500000</v>
      </c>
      <c r="G8" s="13">
        <f>SUM(G9:G12)</f>
        <v>2820000</v>
      </c>
      <c r="H8" s="13">
        <f>SUM(H9:H12)</f>
        <v>3050000</v>
      </c>
      <c r="I8" s="13">
        <f t="shared" si="3"/>
        <v>478458.96</v>
      </c>
      <c r="J8" s="13">
        <f t="shared" si="3"/>
        <v>91560.14</v>
      </c>
      <c r="K8" s="13">
        <f t="shared" si="3"/>
        <v>0</v>
      </c>
      <c r="L8" s="13">
        <f t="shared" si="3"/>
        <v>2591560.14</v>
      </c>
      <c r="M8" s="13">
        <f t="shared" si="3"/>
        <v>0</v>
      </c>
      <c r="N8" s="13">
        <f>SUM(N9:N12)</f>
        <v>0</v>
      </c>
      <c r="O8" s="13">
        <f t="shared" si="3"/>
        <v>0</v>
      </c>
      <c r="P8" s="13">
        <f>SUM(P9:P12)</f>
        <v>0</v>
      </c>
      <c r="Q8" s="13">
        <f t="shared" si="3"/>
        <v>0</v>
      </c>
      <c r="R8" s="13">
        <f t="shared" si="3"/>
        <v>0</v>
      </c>
      <c r="S8" s="13">
        <f t="shared" si="3"/>
        <v>0</v>
      </c>
    </row>
    <row r="9" spans="1:19" ht="15">
      <c r="A9" s="2" t="s">
        <v>193</v>
      </c>
      <c r="B9" s="14" t="s">
        <v>129</v>
      </c>
      <c r="C9" s="10">
        <v>300742.12</v>
      </c>
      <c r="D9" s="21">
        <v>400000</v>
      </c>
      <c r="E9" s="10">
        <v>206996.19</v>
      </c>
      <c r="F9" s="21">
        <v>850000</v>
      </c>
      <c r="G9" s="21">
        <v>900000</v>
      </c>
      <c r="H9" s="21">
        <v>1000000</v>
      </c>
      <c r="I9" s="10">
        <v>83833.45</v>
      </c>
      <c r="J9" s="21">
        <v>91560.14</v>
      </c>
      <c r="K9" s="21">
        <v>0</v>
      </c>
      <c r="L9" s="21">
        <f>F9+J9-K9</f>
        <v>941560.14</v>
      </c>
      <c r="M9" s="21">
        <v>0</v>
      </c>
      <c r="N9" s="21"/>
      <c r="O9" s="21"/>
      <c r="P9" s="21"/>
      <c r="Q9" s="21"/>
      <c r="R9" s="21"/>
      <c r="S9" s="21">
        <v>0</v>
      </c>
    </row>
    <row r="10" spans="1:19" ht="15">
      <c r="A10" s="2" t="s">
        <v>194</v>
      </c>
      <c r="B10" s="14" t="s">
        <v>131</v>
      </c>
      <c r="C10" s="10">
        <v>869309.95</v>
      </c>
      <c r="D10" s="21">
        <v>570000</v>
      </c>
      <c r="E10" s="10">
        <v>1186965.11</v>
      </c>
      <c r="F10" s="21">
        <v>1600000</v>
      </c>
      <c r="G10" s="21">
        <v>1850000</v>
      </c>
      <c r="H10" s="21">
        <v>1960000</v>
      </c>
      <c r="I10" s="10">
        <v>394625.51</v>
      </c>
      <c r="J10" s="21"/>
      <c r="K10" s="21">
        <v>0</v>
      </c>
      <c r="L10" s="21">
        <f>F10+J10-K10</f>
        <v>1600000</v>
      </c>
      <c r="M10" s="21">
        <v>0</v>
      </c>
      <c r="N10" s="21"/>
      <c r="O10" s="21"/>
      <c r="P10" s="21"/>
      <c r="Q10" s="21"/>
      <c r="R10" s="21"/>
      <c r="S10" s="21">
        <v>0</v>
      </c>
    </row>
    <row r="11" spans="1:19" ht="15">
      <c r="A11" s="2" t="s">
        <v>14</v>
      </c>
      <c r="B11" s="14" t="s">
        <v>133</v>
      </c>
      <c r="C11" s="10">
        <v>0</v>
      </c>
      <c r="D11" s="21">
        <v>5000</v>
      </c>
      <c r="E11" s="10"/>
      <c r="F11" s="21">
        <v>20000</v>
      </c>
      <c r="G11" s="21">
        <v>30000</v>
      </c>
      <c r="H11" s="21">
        <v>40000</v>
      </c>
      <c r="I11" s="10"/>
      <c r="J11" s="21"/>
      <c r="K11" s="21">
        <v>0</v>
      </c>
      <c r="L11" s="21">
        <f>F11+J11-K11</f>
        <v>20000</v>
      </c>
      <c r="M11" s="21">
        <v>0</v>
      </c>
      <c r="N11" s="21"/>
      <c r="O11" s="21"/>
      <c r="P11" s="21"/>
      <c r="Q11" s="21"/>
      <c r="R11" s="21"/>
      <c r="S11" s="21">
        <v>0</v>
      </c>
    </row>
    <row r="12" spans="1:19" ht="15.75" thickBot="1">
      <c r="A12" s="3" t="s">
        <v>195</v>
      </c>
      <c r="B12" s="15" t="s">
        <v>183</v>
      </c>
      <c r="C12" s="10">
        <v>30320.68</v>
      </c>
      <c r="D12" s="22">
        <v>25000</v>
      </c>
      <c r="E12" s="10"/>
      <c r="F12" s="22">
        <v>30000</v>
      </c>
      <c r="G12" s="22">
        <v>40000</v>
      </c>
      <c r="H12" s="22">
        <v>50000</v>
      </c>
      <c r="I12" s="11"/>
      <c r="J12" s="22"/>
      <c r="K12" s="22">
        <v>0</v>
      </c>
      <c r="L12" s="22">
        <f>F12+J12-K12</f>
        <v>30000</v>
      </c>
      <c r="M12" s="22">
        <v>0</v>
      </c>
      <c r="N12" s="22"/>
      <c r="O12" s="22"/>
      <c r="P12" s="22"/>
      <c r="Q12" s="22"/>
      <c r="R12" s="22"/>
      <c r="S12" s="22">
        <v>0</v>
      </c>
    </row>
  </sheetData>
  <sheetProtection/>
  <mergeCells count="5">
    <mergeCell ref="F2:M2"/>
    <mergeCell ref="N2:O2"/>
    <mergeCell ref="P2:Q2"/>
    <mergeCell ref="R2:S2"/>
    <mergeCell ref="A1:S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S59"/>
  <sheetViews>
    <sheetView zoomScalePageLayoutView="0" workbookViewId="0" topLeftCell="A2">
      <selection activeCell="A2" sqref="A2:S2"/>
    </sheetView>
  </sheetViews>
  <sheetFormatPr defaultColWidth="9.140625" defaultRowHeight="15"/>
  <cols>
    <col min="1" max="1" width="30.00390625" style="0" bestFit="1" customWidth="1"/>
    <col min="2" max="2" width="50.140625" style="0" customWidth="1"/>
    <col min="3" max="3" width="16.140625" style="0" hidden="1" customWidth="1"/>
    <col min="4" max="4" width="13.8515625" style="0" customWidth="1"/>
    <col min="5" max="5" width="13.8515625" style="46" customWidth="1"/>
    <col min="6" max="6" width="13.28125" style="46" customWidth="1"/>
    <col min="7" max="8" width="13.8515625" style="46" hidden="1" customWidth="1"/>
    <col min="9" max="9" width="15.28125" style="46" customWidth="1"/>
    <col min="10" max="10" width="12.7109375" style="0" customWidth="1"/>
    <col min="11" max="11" width="11.7109375" style="0" customWidth="1"/>
    <col min="12" max="12" width="13.57421875" style="0" customWidth="1"/>
    <col min="13" max="13" width="11.8515625" style="0" customWidth="1"/>
    <col min="14" max="14" width="13.8515625" style="46" customWidth="1"/>
    <col min="15" max="15" width="12.28125" style="0" customWidth="1"/>
    <col min="16" max="16" width="13.7109375" style="46" customWidth="1"/>
    <col min="17" max="17" width="11.8515625" style="0" customWidth="1"/>
    <col min="18" max="18" width="12.57421875" style="0" customWidth="1"/>
    <col min="19" max="19" width="12.421875" style="0" customWidth="1"/>
  </cols>
  <sheetData>
    <row r="2" spans="1:19" ht="24" thickBot="1">
      <c r="A2" s="84" t="s">
        <v>285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</row>
    <row r="3" spans="1:19" ht="60.75" customHeight="1" thickBot="1">
      <c r="A3" s="5" t="s">
        <v>48</v>
      </c>
      <c r="B3" s="5" t="s">
        <v>49</v>
      </c>
      <c r="C3" s="9" t="s">
        <v>209</v>
      </c>
      <c r="D3" s="9" t="s">
        <v>210</v>
      </c>
      <c r="E3" s="9" t="s">
        <v>227</v>
      </c>
      <c r="F3" s="9" t="s">
        <v>228</v>
      </c>
      <c r="G3" s="43" t="s">
        <v>241</v>
      </c>
      <c r="H3" s="43" t="s">
        <v>242</v>
      </c>
      <c r="I3" s="9" t="s">
        <v>243</v>
      </c>
      <c r="J3" s="8" t="s">
        <v>0</v>
      </c>
      <c r="K3" s="8" t="s">
        <v>1</v>
      </c>
      <c r="L3" s="8" t="s">
        <v>3</v>
      </c>
      <c r="M3" s="8" t="s">
        <v>2</v>
      </c>
      <c r="N3" s="43" t="s">
        <v>238</v>
      </c>
      <c r="O3" s="23" t="s">
        <v>4</v>
      </c>
      <c r="P3" s="43" t="s">
        <v>237</v>
      </c>
      <c r="Q3" s="23" t="s">
        <v>4</v>
      </c>
      <c r="R3" s="43" t="s">
        <v>239</v>
      </c>
      <c r="S3" s="23" t="s">
        <v>4</v>
      </c>
    </row>
    <row r="4" spans="1:19" ht="15">
      <c r="A4" s="24" t="s">
        <v>5</v>
      </c>
      <c r="B4" s="25" t="s">
        <v>6</v>
      </c>
      <c r="C4" s="26" t="e">
        <f>#REF!+#REF!+#REF!+#REF!+#REF!+#REF!+#REF!+#REF!+#REF!+#REF!+#REF!+#REF!+#REF!+#REF!+#REF!+#REF!+#REF!+#REF!+#REF!+#REF!+#REF!+#REF!+C8+#REF!+#REF!+#REF!+#REF!+#REF!+#REF!+#REF!+#REF!</f>
        <v>#REF!</v>
      </c>
      <c r="D4" s="26">
        <f>D8</f>
        <v>1100000</v>
      </c>
      <c r="E4" s="26">
        <f aca="true" t="shared" si="0" ref="E4:S4">E8</f>
        <v>1298794.7699999998</v>
      </c>
      <c r="F4" s="26">
        <f t="shared" si="0"/>
        <v>2450000</v>
      </c>
      <c r="G4" s="26">
        <f t="shared" si="0"/>
        <v>2786000</v>
      </c>
      <c r="H4" s="26">
        <f t="shared" si="0"/>
        <v>3170000</v>
      </c>
      <c r="I4" s="26">
        <f t="shared" si="0"/>
        <v>205852.09999999998</v>
      </c>
      <c r="J4" s="26">
        <f t="shared" si="0"/>
        <v>1000000</v>
      </c>
      <c r="K4" s="26">
        <f t="shared" si="0"/>
        <v>0</v>
      </c>
      <c r="L4" s="26">
        <f t="shared" si="0"/>
        <v>3450000</v>
      </c>
      <c r="M4" s="26">
        <f t="shared" si="0"/>
        <v>0</v>
      </c>
      <c r="N4" s="26">
        <f t="shared" si="0"/>
        <v>2786000</v>
      </c>
      <c r="O4" s="26">
        <f t="shared" si="0"/>
        <v>0</v>
      </c>
      <c r="P4" s="26">
        <f t="shared" si="0"/>
        <v>3170000</v>
      </c>
      <c r="Q4" s="26">
        <f t="shared" si="0"/>
        <v>0</v>
      </c>
      <c r="R4" s="26">
        <f t="shared" si="0"/>
        <v>3329000</v>
      </c>
      <c r="S4" s="26">
        <f t="shared" si="0"/>
        <v>0</v>
      </c>
    </row>
    <row r="5" spans="1:19" ht="15" hidden="1">
      <c r="A5" s="27" t="s">
        <v>73</v>
      </c>
      <c r="B5" s="29" t="s">
        <v>69</v>
      </c>
      <c r="C5" s="28">
        <f aca="true" t="shared" si="1" ref="C5:S6">C6</f>
        <v>0</v>
      </c>
      <c r="D5" s="28">
        <f>D6</f>
        <v>0</v>
      </c>
      <c r="E5" s="28">
        <f t="shared" si="1"/>
        <v>0</v>
      </c>
      <c r="F5" s="28">
        <f t="shared" si="1"/>
        <v>0</v>
      </c>
      <c r="G5" s="28">
        <f t="shared" si="1"/>
        <v>0</v>
      </c>
      <c r="H5" s="28">
        <f t="shared" si="1"/>
        <v>0</v>
      </c>
      <c r="I5" s="28">
        <f t="shared" si="1"/>
        <v>0</v>
      </c>
      <c r="J5" s="28">
        <f t="shared" si="1"/>
        <v>0</v>
      </c>
      <c r="K5" s="28">
        <f t="shared" si="1"/>
        <v>0</v>
      </c>
      <c r="L5" s="28">
        <f t="shared" si="1"/>
        <v>0</v>
      </c>
      <c r="M5" s="28">
        <f t="shared" si="1"/>
        <v>0</v>
      </c>
      <c r="N5" s="28">
        <f t="shared" si="1"/>
        <v>0</v>
      </c>
      <c r="O5" s="28">
        <f t="shared" si="1"/>
        <v>0</v>
      </c>
      <c r="P5" s="28">
        <f t="shared" si="1"/>
        <v>0</v>
      </c>
      <c r="Q5" s="28">
        <f t="shared" si="1"/>
        <v>0</v>
      </c>
      <c r="R5" s="28">
        <f t="shared" si="1"/>
        <v>0</v>
      </c>
      <c r="S5" s="28">
        <f t="shared" si="1"/>
        <v>0</v>
      </c>
    </row>
    <row r="6" spans="1:19" ht="15" hidden="1">
      <c r="A6" s="6" t="s">
        <v>74</v>
      </c>
      <c r="B6" s="17" t="s">
        <v>70</v>
      </c>
      <c r="C6" s="13">
        <f t="shared" si="1"/>
        <v>0</v>
      </c>
      <c r="D6" s="13">
        <f>D7</f>
        <v>0</v>
      </c>
      <c r="E6" s="13">
        <f t="shared" si="1"/>
        <v>0</v>
      </c>
      <c r="F6" s="13">
        <f t="shared" si="1"/>
        <v>0</v>
      </c>
      <c r="G6" s="13">
        <f t="shared" si="1"/>
        <v>0</v>
      </c>
      <c r="H6" s="13">
        <f t="shared" si="1"/>
        <v>0</v>
      </c>
      <c r="I6" s="13">
        <f t="shared" si="1"/>
        <v>0</v>
      </c>
      <c r="J6" s="13">
        <f t="shared" si="1"/>
        <v>0</v>
      </c>
      <c r="K6" s="13">
        <f t="shared" si="1"/>
        <v>0</v>
      </c>
      <c r="L6" s="13">
        <f t="shared" si="1"/>
        <v>0</v>
      </c>
      <c r="M6" s="13">
        <f t="shared" si="1"/>
        <v>0</v>
      </c>
      <c r="N6" s="13">
        <f t="shared" si="1"/>
        <v>0</v>
      </c>
      <c r="O6" s="13">
        <f t="shared" si="1"/>
        <v>0</v>
      </c>
      <c r="P6" s="13">
        <f t="shared" si="1"/>
        <v>0</v>
      </c>
      <c r="Q6" s="13">
        <f t="shared" si="1"/>
        <v>0</v>
      </c>
      <c r="R6" s="13">
        <f t="shared" si="1"/>
        <v>0</v>
      </c>
      <c r="S6" s="13">
        <f t="shared" si="1"/>
        <v>0</v>
      </c>
    </row>
    <row r="7" spans="1:19" ht="15" hidden="1">
      <c r="A7" s="2" t="s">
        <v>7</v>
      </c>
      <c r="B7" s="14" t="s">
        <v>113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21">
        <v>0</v>
      </c>
      <c r="K7" s="21">
        <v>0</v>
      </c>
      <c r="L7" s="21">
        <f>F7+J7-K7</f>
        <v>0</v>
      </c>
      <c r="M7" s="21">
        <v>0</v>
      </c>
      <c r="N7" s="10">
        <v>0</v>
      </c>
      <c r="O7" s="21">
        <v>0</v>
      </c>
      <c r="P7" s="10">
        <v>0</v>
      </c>
      <c r="Q7" s="21">
        <v>0</v>
      </c>
      <c r="R7" s="21">
        <v>0</v>
      </c>
      <c r="S7" s="21">
        <v>0</v>
      </c>
    </row>
    <row r="8" spans="1:19" ht="15">
      <c r="A8" s="18" t="s">
        <v>75</v>
      </c>
      <c r="B8" s="19" t="s">
        <v>85</v>
      </c>
      <c r="C8" s="20" t="e">
        <f>#REF!+#REF!+#REF!+#REF!+C9+#REF!+#REF!+#REF!</f>
        <v>#REF!</v>
      </c>
      <c r="D8" s="20">
        <f>D9+D23</f>
        <v>1100000</v>
      </c>
      <c r="E8" s="20">
        <f aca="true" t="shared" si="2" ref="E8:S8">E9+E23</f>
        <v>1298794.7699999998</v>
      </c>
      <c r="F8" s="20">
        <f t="shared" si="2"/>
        <v>2450000</v>
      </c>
      <c r="G8" s="20">
        <f t="shared" si="2"/>
        <v>2786000</v>
      </c>
      <c r="H8" s="20">
        <f t="shared" si="2"/>
        <v>3170000</v>
      </c>
      <c r="I8" s="20">
        <f t="shared" si="2"/>
        <v>205852.09999999998</v>
      </c>
      <c r="J8" s="20">
        <f t="shared" si="2"/>
        <v>1000000</v>
      </c>
      <c r="K8" s="20">
        <f t="shared" si="2"/>
        <v>0</v>
      </c>
      <c r="L8" s="20">
        <f t="shared" si="2"/>
        <v>3450000</v>
      </c>
      <c r="M8" s="20">
        <f t="shared" si="2"/>
        <v>0</v>
      </c>
      <c r="N8" s="20">
        <f t="shared" si="2"/>
        <v>2786000</v>
      </c>
      <c r="O8" s="20">
        <f t="shared" si="2"/>
        <v>0</v>
      </c>
      <c r="P8" s="20">
        <f t="shared" si="2"/>
        <v>3170000</v>
      </c>
      <c r="Q8" s="20">
        <f t="shared" si="2"/>
        <v>0</v>
      </c>
      <c r="R8" s="20">
        <f t="shared" si="2"/>
        <v>3329000</v>
      </c>
      <c r="S8" s="20">
        <f t="shared" si="2"/>
        <v>0</v>
      </c>
    </row>
    <row r="9" spans="1:19" ht="15">
      <c r="A9" s="4" t="s">
        <v>20</v>
      </c>
      <c r="B9" s="16" t="s">
        <v>88</v>
      </c>
      <c r="C9" s="12">
        <f>C10</f>
        <v>270715.07</v>
      </c>
      <c r="D9" s="12">
        <f aca="true" t="shared" si="3" ref="D9:S10">D10</f>
        <v>400000</v>
      </c>
      <c r="E9" s="12">
        <f>E10</f>
        <v>350133.42</v>
      </c>
      <c r="F9" s="12">
        <f t="shared" si="3"/>
        <v>450000</v>
      </c>
      <c r="G9" s="12">
        <f t="shared" si="3"/>
        <v>506000</v>
      </c>
      <c r="H9" s="12">
        <f t="shared" si="3"/>
        <v>560000</v>
      </c>
      <c r="I9" s="12">
        <f t="shared" si="3"/>
        <v>0</v>
      </c>
      <c r="J9" s="12">
        <f t="shared" si="3"/>
        <v>0</v>
      </c>
      <c r="K9" s="12">
        <f t="shared" si="3"/>
        <v>0</v>
      </c>
      <c r="L9" s="12">
        <f t="shared" si="3"/>
        <v>450000</v>
      </c>
      <c r="M9" s="12">
        <f t="shared" si="3"/>
        <v>0</v>
      </c>
      <c r="N9" s="12">
        <f t="shared" si="3"/>
        <v>506000</v>
      </c>
      <c r="O9" s="12">
        <f t="shared" si="3"/>
        <v>0</v>
      </c>
      <c r="P9" s="12">
        <f t="shared" si="3"/>
        <v>560000</v>
      </c>
      <c r="Q9" s="12">
        <f t="shared" si="3"/>
        <v>0</v>
      </c>
      <c r="R9" s="12">
        <f t="shared" si="3"/>
        <v>588000</v>
      </c>
      <c r="S9" s="12">
        <f t="shared" si="3"/>
        <v>0</v>
      </c>
    </row>
    <row r="10" spans="1:19" ht="15">
      <c r="A10" s="27" t="s">
        <v>19</v>
      </c>
      <c r="B10" s="29" t="s">
        <v>58</v>
      </c>
      <c r="C10" s="28">
        <f>C11</f>
        <v>270715.07</v>
      </c>
      <c r="D10" s="28">
        <f t="shared" si="3"/>
        <v>400000</v>
      </c>
      <c r="E10" s="28">
        <f>E11</f>
        <v>350133.42</v>
      </c>
      <c r="F10" s="28">
        <f t="shared" si="3"/>
        <v>450000</v>
      </c>
      <c r="G10" s="28">
        <f t="shared" si="3"/>
        <v>506000</v>
      </c>
      <c r="H10" s="28">
        <f t="shared" si="3"/>
        <v>560000</v>
      </c>
      <c r="I10" s="28">
        <f t="shared" si="3"/>
        <v>0</v>
      </c>
      <c r="J10" s="28">
        <f t="shared" si="3"/>
        <v>0</v>
      </c>
      <c r="K10" s="28">
        <f t="shared" si="3"/>
        <v>0</v>
      </c>
      <c r="L10" s="28">
        <f t="shared" si="3"/>
        <v>450000</v>
      </c>
      <c r="M10" s="28">
        <f t="shared" si="3"/>
        <v>0</v>
      </c>
      <c r="N10" s="28">
        <v>506000</v>
      </c>
      <c r="O10" s="28">
        <f t="shared" si="3"/>
        <v>0</v>
      </c>
      <c r="P10" s="28">
        <v>560000</v>
      </c>
      <c r="Q10" s="28">
        <f t="shared" si="3"/>
        <v>0</v>
      </c>
      <c r="R10" s="28">
        <v>588000</v>
      </c>
      <c r="S10" s="28">
        <v>0</v>
      </c>
    </row>
    <row r="11" spans="1:19" ht="15">
      <c r="A11" s="6" t="s">
        <v>90</v>
      </c>
      <c r="B11" s="17" t="s">
        <v>91</v>
      </c>
      <c r="C11" s="13">
        <f>SUM(C12:C22)</f>
        <v>270715.07</v>
      </c>
      <c r="D11" s="13">
        <f>SUM(D12:D22)</f>
        <v>400000</v>
      </c>
      <c r="E11" s="13">
        <f>SUM(E12:E22)</f>
        <v>350133.42</v>
      </c>
      <c r="F11" s="13">
        <f aca="true" t="shared" si="4" ref="F11:S11">SUM(F12:F22)</f>
        <v>450000</v>
      </c>
      <c r="G11" s="13">
        <f>SUM(G12:G22)</f>
        <v>506000</v>
      </c>
      <c r="H11" s="13">
        <f>SUM(H12:H22)</f>
        <v>560000</v>
      </c>
      <c r="I11" s="13">
        <f t="shared" si="4"/>
        <v>0</v>
      </c>
      <c r="J11" s="13">
        <f t="shared" si="4"/>
        <v>0</v>
      </c>
      <c r="K11" s="13">
        <f t="shared" si="4"/>
        <v>0</v>
      </c>
      <c r="L11" s="13">
        <f t="shared" si="4"/>
        <v>450000</v>
      </c>
      <c r="M11" s="13">
        <f t="shared" si="4"/>
        <v>0</v>
      </c>
      <c r="N11" s="13">
        <f>SUM(N12:N22)</f>
        <v>0</v>
      </c>
      <c r="O11" s="13">
        <f t="shared" si="4"/>
        <v>0</v>
      </c>
      <c r="P11" s="13">
        <f>SUM(P12:P22)</f>
        <v>0</v>
      </c>
      <c r="Q11" s="13">
        <f t="shared" si="4"/>
        <v>0</v>
      </c>
      <c r="R11" s="13">
        <f t="shared" si="4"/>
        <v>0</v>
      </c>
      <c r="S11" s="13">
        <f t="shared" si="4"/>
        <v>0</v>
      </c>
    </row>
    <row r="12" spans="1:19" ht="15">
      <c r="A12" s="1" t="s">
        <v>218</v>
      </c>
      <c r="B12" s="2" t="s">
        <v>165</v>
      </c>
      <c r="C12" s="10">
        <v>131480.15</v>
      </c>
      <c r="D12" s="21">
        <v>151000</v>
      </c>
      <c r="E12" s="10">
        <v>232526.98</v>
      </c>
      <c r="F12" s="21">
        <v>200000</v>
      </c>
      <c r="G12" s="21">
        <v>256000</v>
      </c>
      <c r="H12" s="21">
        <v>300000</v>
      </c>
      <c r="I12" s="10"/>
      <c r="J12" s="21"/>
      <c r="K12" s="21"/>
      <c r="L12" s="21">
        <f>F12+J12-K12</f>
        <v>200000</v>
      </c>
      <c r="M12" s="21">
        <v>0</v>
      </c>
      <c r="N12" s="21"/>
      <c r="O12" s="21"/>
      <c r="P12" s="21"/>
      <c r="Q12" s="21"/>
      <c r="R12" s="21"/>
      <c r="S12" s="21"/>
    </row>
    <row r="13" spans="1:19" ht="15">
      <c r="A13" s="2" t="s">
        <v>21</v>
      </c>
      <c r="B13" s="14" t="s">
        <v>169</v>
      </c>
      <c r="C13" s="10">
        <v>35195.76</v>
      </c>
      <c r="D13" s="21">
        <v>50000</v>
      </c>
      <c r="E13" s="10">
        <v>56376.83</v>
      </c>
      <c r="F13" s="21"/>
      <c r="G13" s="21"/>
      <c r="H13" s="21"/>
      <c r="I13" s="10"/>
      <c r="J13" s="21"/>
      <c r="K13" s="21"/>
      <c r="L13" s="21">
        <f aca="true" t="shared" si="5" ref="L13:L22">F13+J13-K13</f>
        <v>0</v>
      </c>
      <c r="M13" s="21">
        <v>0</v>
      </c>
      <c r="N13" s="21"/>
      <c r="O13" s="21"/>
      <c r="P13" s="21"/>
      <c r="Q13" s="21"/>
      <c r="R13" s="21"/>
      <c r="S13" s="21"/>
    </row>
    <row r="14" spans="1:19" ht="15">
      <c r="A14" s="2" t="s">
        <v>22</v>
      </c>
      <c r="B14" s="14" t="s">
        <v>23</v>
      </c>
      <c r="C14" s="10">
        <v>0</v>
      </c>
      <c r="D14" s="21">
        <v>0</v>
      </c>
      <c r="E14" s="10"/>
      <c r="F14" s="21"/>
      <c r="G14" s="21"/>
      <c r="H14" s="21"/>
      <c r="I14" s="10"/>
      <c r="J14" s="21"/>
      <c r="K14" s="21"/>
      <c r="L14" s="21">
        <f t="shared" si="5"/>
        <v>0</v>
      </c>
      <c r="M14" s="21">
        <v>0</v>
      </c>
      <c r="N14" s="21"/>
      <c r="O14" s="21"/>
      <c r="P14" s="21"/>
      <c r="Q14" s="21"/>
      <c r="R14" s="21"/>
      <c r="S14" s="21"/>
    </row>
    <row r="15" spans="1:19" ht="15">
      <c r="A15" s="2" t="s">
        <v>230</v>
      </c>
      <c r="B15" s="30" t="s">
        <v>119</v>
      </c>
      <c r="C15" s="10"/>
      <c r="D15" s="21"/>
      <c r="E15" s="10">
        <v>4554.8</v>
      </c>
      <c r="F15" s="21"/>
      <c r="G15" s="21"/>
      <c r="H15" s="21"/>
      <c r="I15" s="10"/>
      <c r="J15" s="21"/>
      <c r="K15" s="21"/>
      <c r="L15" s="21"/>
      <c r="M15" s="21"/>
      <c r="N15" s="21"/>
      <c r="O15" s="21"/>
      <c r="P15" s="21"/>
      <c r="Q15" s="21"/>
      <c r="R15" s="21"/>
      <c r="S15" s="21"/>
    </row>
    <row r="16" spans="1:19" ht="15">
      <c r="A16" s="1" t="s">
        <v>219</v>
      </c>
      <c r="B16" s="2" t="s">
        <v>121</v>
      </c>
      <c r="C16" s="10">
        <v>0</v>
      </c>
      <c r="D16" s="21">
        <v>50000</v>
      </c>
      <c r="E16" s="10"/>
      <c r="F16" s="21">
        <v>50000</v>
      </c>
      <c r="G16" s="21">
        <v>50000</v>
      </c>
      <c r="H16" s="21">
        <v>50000</v>
      </c>
      <c r="I16" s="10"/>
      <c r="J16" s="21"/>
      <c r="K16" s="21"/>
      <c r="L16" s="21">
        <f>F16+J16-K16</f>
        <v>50000</v>
      </c>
      <c r="M16" s="21">
        <v>0</v>
      </c>
      <c r="N16" s="21"/>
      <c r="O16" s="21"/>
      <c r="P16" s="21"/>
      <c r="Q16" s="21"/>
      <c r="R16" s="21"/>
      <c r="S16" s="21"/>
    </row>
    <row r="17" spans="1:19" ht="15">
      <c r="A17" s="2" t="s">
        <v>24</v>
      </c>
      <c r="B17" s="14" t="s">
        <v>123</v>
      </c>
      <c r="C17" s="10">
        <v>0</v>
      </c>
      <c r="D17" s="21">
        <v>0</v>
      </c>
      <c r="E17" s="10">
        <v>28615</v>
      </c>
      <c r="F17" s="21">
        <v>50000</v>
      </c>
      <c r="G17" s="21">
        <v>50000</v>
      </c>
      <c r="H17" s="21">
        <v>50000</v>
      </c>
      <c r="I17" s="10"/>
      <c r="J17" s="21"/>
      <c r="K17" s="21"/>
      <c r="L17" s="21">
        <f t="shared" si="5"/>
        <v>50000</v>
      </c>
      <c r="M17" s="21">
        <v>0</v>
      </c>
      <c r="N17" s="21"/>
      <c r="O17" s="21"/>
      <c r="P17" s="21"/>
      <c r="Q17" s="21"/>
      <c r="R17" s="21"/>
      <c r="S17" s="21"/>
    </row>
    <row r="18" spans="1:19" ht="15">
      <c r="A18" s="2" t="s">
        <v>231</v>
      </c>
      <c r="B18" s="30" t="s">
        <v>125</v>
      </c>
      <c r="C18" s="10"/>
      <c r="D18" s="21"/>
      <c r="E18" s="10">
        <v>885</v>
      </c>
      <c r="F18" s="21"/>
      <c r="G18" s="21"/>
      <c r="H18" s="21"/>
      <c r="I18" s="10"/>
      <c r="J18" s="21"/>
      <c r="K18" s="21"/>
      <c r="L18" s="21"/>
      <c r="M18" s="21"/>
      <c r="N18" s="21"/>
      <c r="O18" s="21"/>
      <c r="P18" s="21"/>
      <c r="Q18" s="21"/>
      <c r="R18" s="21"/>
      <c r="S18" s="21"/>
    </row>
    <row r="19" spans="1:19" ht="15">
      <c r="A19" s="1" t="s">
        <v>220</v>
      </c>
      <c r="B19" s="2" t="s">
        <v>127</v>
      </c>
      <c r="C19" s="10">
        <v>185</v>
      </c>
      <c r="D19" s="21">
        <v>0</v>
      </c>
      <c r="E19" s="10"/>
      <c r="F19" s="21"/>
      <c r="G19" s="21"/>
      <c r="H19" s="21"/>
      <c r="I19" s="10"/>
      <c r="J19" s="21"/>
      <c r="K19" s="21"/>
      <c r="L19" s="21">
        <f>F19+J19-K19</f>
        <v>0</v>
      </c>
      <c r="M19" s="21">
        <v>0</v>
      </c>
      <c r="N19" s="21"/>
      <c r="O19" s="21"/>
      <c r="P19" s="21"/>
      <c r="Q19" s="21"/>
      <c r="R19" s="21"/>
      <c r="S19" s="21"/>
    </row>
    <row r="20" spans="1:19" ht="15">
      <c r="A20" s="2" t="s">
        <v>25</v>
      </c>
      <c r="B20" s="14" t="s">
        <v>26</v>
      </c>
      <c r="C20" s="10">
        <v>0</v>
      </c>
      <c r="D20" s="21">
        <v>50000</v>
      </c>
      <c r="E20" s="10"/>
      <c r="F20" s="21">
        <v>100000</v>
      </c>
      <c r="G20" s="21">
        <v>100000</v>
      </c>
      <c r="H20" s="21">
        <v>110000</v>
      </c>
      <c r="I20" s="10"/>
      <c r="J20" s="21"/>
      <c r="K20" s="21"/>
      <c r="L20" s="21">
        <f t="shared" si="5"/>
        <v>100000</v>
      </c>
      <c r="M20" s="21">
        <v>0</v>
      </c>
      <c r="N20" s="21"/>
      <c r="O20" s="21"/>
      <c r="P20" s="21"/>
      <c r="Q20" s="21"/>
      <c r="R20" s="21"/>
      <c r="S20" s="21"/>
    </row>
    <row r="21" spans="1:19" ht="15">
      <c r="A21" s="2" t="s">
        <v>27</v>
      </c>
      <c r="B21" s="14" t="s">
        <v>28</v>
      </c>
      <c r="C21" s="10">
        <v>0</v>
      </c>
      <c r="D21" s="21">
        <v>49000</v>
      </c>
      <c r="E21" s="10"/>
      <c r="F21" s="21">
        <v>25000</v>
      </c>
      <c r="G21" s="21">
        <v>25000</v>
      </c>
      <c r="H21" s="21">
        <v>25000</v>
      </c>
      <c r="I21" s="10"/>
      <c r="J21" s="21"/>
      <c r="K21" s="21"/>
      <c r="L21" s="21">
        <f t="shared" si="5"/>
        <v>25000</v>
      </c>
      <c r="M21" s="21">
        <v>0</v>
      </c>
      <c r="N21" s="21"/>
      <c r="O21" s="21"/>
      <c r="P21" s="21"/>
      <c r="Q21" s="21"/>
      <c r="R21" s="21"/>
      <c r="S21" s="21"/>
    </row>
    <row r="22" spans="1:19" ht="15.75" thickBot="1">
      <c r="A22" s="2" t="s">
        <v>29</v>
      </c>
      <c r="B22" s="15" t="s">
        <v>30</v>
      </c>
      <c r="C22" s="11">
        <v>103854.16</v>
      </c>
      <c r="D22" s="22">
        <v>50000</v>
      </c>
      <c r="E22" s="11">
        <v>27174.81</v>
      </c>
      <c r="F22" s="22">
        <v>25000</v>
      </c>
      <c r="G22" s="22">
        <v>25000</v>
      </c>
      <c r="H22" s="22">
        <v>25000</v>
      </c>
      <c r="I22" s="11"/>
      <c r="J22" s="22"/>
      <c r="K22" s="22"/>
      <c r="L22" s="21">
        <f t="shared" si="5"/>
        <v>25000</v>
      </c>
      <c r="M22" s="21">
        <v>0</v>
      </c>
      <c r="N22" s="22"/>
      <c r="O22" s="22"/>
      <c r="P22" s="22"/>
      <c r="Q22" s="22"/>
      <c r="R22" s="22"/>
      <c r="S22" s="22"/>
    </row>
    <row r="23" spans="1:19" ht="15">
      <c r="A23" s="4" t="s">
        <v>76</v>
      </c>
      <c r="B23" s="16" t="s">
        <v>50</v>
      </c>
      <c r="C23" s="12" t="e">
        <f>C24+#REF!+#REF!</f>
        <v>#REF!</v>
      </c>
      <c r="D23" s="12">
        <f>D24</f>
        <v>700000</v>
      </c>
      <c r="E23" s="12">
        <f aca="true" t="shared" si="6" ref="E23:S23">E24</f>
        <v>948661.3499999999</v>
      </c>
      <c r="F23" s="12">
        <f t="shared" si="6"/>
        <v>2000000</v>
      </c>
      <c r="G23" s="12">
        <f t="shared" si="6"/>
        <v>2280000</v>
      </c>
      <c r="H23" s="12">
        <f t="shared" si="6"/>
        <v>2610000</v>
      </c>
      <c r="I23" s="12">
        <f t="shared" si="6"/>
        <v>205852.09999999998</v>
      </c>
      <c r="J23" s="12">
        <f t="shared" si="6"/>
        <v>1000000</v>
      </c>
      <c r="K23" s="12">
        <f t="shared" si="6"/>
        <v>0</v>
      </c>
      <c r="L23" s="12">
        <f t="shared" si="6"/>
        <v>3000000</v>
      </c>
      <c r="M23" s="12">
        <f t="shared" si="6"/>
        <v>0</v>
      </c>
      <c r="N23" s="12">
        <f t="shared" si="6"/>
        <v>2280000</v>
      </c>
      <c r="O23" s="12">
        <f t="shared" si="6"/>
        <v>0</v>
      </c>
      <c r="P23" s="12">
        <f t="shared" si="6"/>
        <v>2610000</v>
      </c>
      <c r="Q23" s="12">
        <f t="shared" si="6"/>
        <v>0</v>
      </c>
      <c r="R23" s="12">
        <f t="shared" si="6"/>
        <v>2741000</v>
      </c>
      <c r="S23" s="12">
        <f t="shared" si="6"/>
        <v>0</v>
      </c>
    </row>
    <row r="24" spans="1:19" ht="15">
      <c r="A24" s="27" t="s">
        <v>77</v>
      </c>
      <c r="B24" s="29" t="s">
        <v>58</v>
      </c>
      <c r="C24" s="28">
        <f aca="true" t="shared" si="7" ref="C24:S24">C25+C43+C50+C53+C56</f>
        <v>6395456.26</v>
      </c>
      <c r="D24" s="28">
        <f t="shared" si="7"/>
        <v>700000</v>
      </c>
      <c r="E24" s="28">
        <f t="shared" si="7"/>
        <v>948661.3499999999</v>
      </c>
      <c r="F24" s="28">
        <f t="shared" si="7"/>
        <v>2000000</v>
      </c>
      <c r="G24" s="28">
        <f t="shared" si="7"/>
        <v>2280000</v>
      </c>
      <c r="H24" s="28">
        <f t="shared" si="7"/>
        <v>2610000</v>
      </c>
      <c r="I24" s="28">
        <f t="shared" si="7"/>
        <v>205852.09999999998</v>
      </c>
      <c r="J24" s="28">
        <f t="shared" si="7"/>
        <v>1000000</v>
      </c>
      <c r="K24" s="28">
        <f t="shared" si="7"/>
        <v>0</v>
      </c>
      <c r="L24" s="28">
        <f t="shared" si="7"/>
        <v>3000000</v>
      </c>
      <c r="M24" s="28">
        <f t="shared" si="7"/>
        <v>0</v>
      </c>
      <c r="N24" s="28">
        <v>2280000</v>
      </c>
      <c r="O24" s="28">
        <f>O25</f>
        <v>0</v>
      </c>
      <c r="P24" s="28">
        <v>2610000</v>
      </c>
      <c r="Q24" s="28">
        <f>Q25</f>
        <v>0</v>
      </c>
      <c r="R24" s="28">
        <v>2741000</v>
      </c>
      <c r="S24" s="28">
        <f t="shared" si="7"/>
        <v>0</v>
      </c>
    </row>
    <row r="25" spans="1:19" ht="15">
      <c r="A25" s="6" t="s">
        <v>78</v>
      </c>
      <c r="B25" s="17" t="s">
        <v>79</v>
      </c>
      <c r="C25" s="13">
        <f>SUM(C26:C42)</f>
        <v>6155274.99</v>
      </c>
      <c r="D25" s="13">
        <f>SUM(D26:D42)</f>
        <v>550000</v>
      </c>
      <c r="E25" s="13">
        <f>SUM(E26:E42)</f>
        <v>664593.2699999999</v>
      </c>
      <c r="F25" s="13">
        <f aca="true" t="shared" si="8" ref="F25:S25">SUM(F26:F42)</f>
        <v>1720000</v>
      </c>
      <c r="G25" s="13">
        <f>SUM(G26:G42)</f>
        <v>1930000</v>
      </c>
      <c r="H25" s="13">
        <f>SUM(H26:H42)</f>
        <v>2180000</v>
      </c>
      <c r="I25" s="13">
        <f t="shared" si="8"/>
        <v>187918.31</v>
      </c>
      <c r="J25" s="13">
        <f t="shared" si="8"/>
        <v>1000000</v>
      </c>
      <c r="K25" s="13">
        <f t="shared" si="8"/>
        <v>0</v>
      </c>
      <c r="L25" s="13">
        <f t="shared" si="8"/>
        <v>2720000</v>
      </c>
      <c r="M25" s="13">
        <f t="shared" si="8"/>
        <v>0</v>
      </c>
      <c r="N25" s="13">
        <f>SUM(N26:N42)</f>
        <v>0</v>
      </c>
      <c r="O25" s="13">
        <f t="shared" si="8"/>
        <v>0</v>
      </c>
      <c r="P25" s="13">
        <f>SUM(P26:P42)</f>
        <v>0</v>
      </c>
      <c r="Q25" s="13">
        <f t="shared" si="8"/>
        <v>0</v>
      </c>
      <c r="R25" s="13">
        <f t="shared" si="8"/>
        <v>0</v>
      </c>
      <c r="S25" s="13">
        <f t="shared" si="8"/>
        <v>0</v>
      </c>
    </row>
    <row r="26" spans="1:19" ht="15">
      <c r="A26" s="2" t="s">
        <v>164</v>
      </c>
      <c r="B26" s="14" t="s">
        <v>165</v>
      </c>
      <c r="C26" s="10">
        <v>858223.68</v>
      </c>
      <c r="D26" s="21">
        <v>20000</v>
      </c>
      <c r="E26" s="10">
        <v>103415.67</v>
      </c>
      <c r="F26" s="21">
        <v>100000</v>
      </c>
      <c r="G26" s="21">
        <v>120000</v>
      </c>
      <c r="H26" s="21">
        <v>150000</v>
      </c>
      <c r="I26" s="10"/>
      <c r="J26" s="21">
        <v>1000000</v>
      </c>
      <c r="K26" s="21"/>
      <c r="L26" s="21">
        <f aca="true" t="shared" si="9" ref="L26:L42">F26+J26-K26</f>
        <v>1100000</v>
      </c>
      <c r="M26" s="21">
        <v>0</v>
      </c>
      <c r="N26" s="21"/>
      <c r="O26" s="21"/>
      <c r="P26" s="21"/>
      <c r="Q26" s="21"/>
      <c r="R26" s="21"/>
      <c r="S26" s="21">
        <v>0</v>
      </c>
    </row>
    <row r="27" spans="1:19" ht="15">
      <c r="A27" s="2" t="s">
        <v>166</v>
      </c>
      <c r="B27" s="14" t="s">
        <v>167</v>
      </c>
      <c r="C27" s="10">
        <v>958906.66</v>
      </c>
      <c r="D27" s="21">
        <v>150000</v>
      </c>
      <c r="E27" s="10">
        <v>48474.4</v>
      </c>
      <c r="F27" s="21">
        <v>50000</v>
      </c>
      <c r="G27" s="21">
        <v>60000</v>
      </c>
      <c r="H27" s="21">
        <v>70000</v>
      </c>
      <c r="I27" s="10">
        <v>11682</v>
      </c>
      <c r="J27" s="21"/>
      <c r="K27" s="21"/>
      <c r="L27" s="21">
        <f t="shared" si="9"/>
        <v>50000</v>
      </c>
      <c r="M27" s="21">
        <v>0</v>
      </c>
      <c r="N27" s="21"/>
      <c r="O27" s="21"/>
      <c r="P27" s="21"/>
      <c r="Q27" s="21"/>
      <c r="R27" s="21"/>
      <c r="S27" s="21">
        <v>0</v>
      </c>
    </row>
    <row r="28" spans="1:19" ht="15">
      <c r="A28" s="1" t="s">
        <v>221</v>
      </c>
      <c r="B28" s="2" t="s">
        <v>196</v>
      </c>
      <c r="C28" s="10">
        <v>1093.33</v>
      </c>
      <c r="D28" s="21">
        <v>0</v>
      </c>
      <c r="E28" s="10"/>
      <c r="F28" s="21"/>
      <c r="G28" s="21"/>
      <c r="H28" s="21"/>
      <c r="I28" s="10"/>
      <c r="J28" s="21"/>
      <c r="K28" s="21"/>
      <c r="L28" s="21">
        <f>F28+J28-K28</f>
        <v>0</v>
      </c>
      <c r="M28" s="21">
        <v>0</v>
      </c>
      <c r="N28" s="21"/>
      <c r="O28" s="21"/>
      <c r="P28" s="21"/>
      <c r="Q28" s="21"/>
      <c r="R28" s="21"/>
      <c r="S28" s="21">
        <v>0</v>
      </c>
    </row>
    <row r="29" spans="1:19" ht="15">
      <c r="A29" s="2" t="s">
        <v>168</v>
      </c>
      <c r="B29" s="14" t="s">
        <v>169</v>
      </c>
      <c r="C29" s="10">
        <v>51464.52</v>
      </c>
      <c r="D29" s="21">
        <v>0</v>
      </c>
      <c r="E29" s="10"/>
      <c r="F29" s="21"/>
      <c r="G29" s="21"/>
      <c r="H29" s="21"/>
      <c r="I29" s="10"/>
      <c r="J29" s="21"/>
      <c r="K29" s="21"/>
      <c r="L29" s="21">
        <f t="shared" si="9"/>
        <v>0</v>
      </c>
      <c r="M29" s="21">
        <v>0</v>
      </c>
      <c r="N29" s="21"/>
      <c r="O29" s="21"/>
      <c r="P29" s="21"/>
      <c r="Q29" s="21"/>
      <c r="R29" s="21"/>
      <c r="S29" s="21">
        <v>0</v>
      </c>
    </row>
    <row r="30" spans="1:19" ht="15">
      <c r="A30" s="2" t="s">
        <v>170</v>
      </c>
      <c r="B30" s="14" t="s">
        <v>115</v>
      </c>
      <c r="C30" s="10">
        <v>133354.27</v>
      </c>
      <c r="D30" s="21">
        <v>25000</v>
      </c>
      <c r="E30" s="10">
        <v>114452.73</v>
      </c>
      <c r="F30" s="21">
        <v>50000</v>
      </c>
      <c r="G30" s="21">
        <v>60000</v>
      </c>
      <c r="H30" s="21">
        <v>70000</v>
      </c>
      <c r="I30" s="10">
        <v>78222.2</v>
      </c>
      <c r="J30" s="21"/>
      <c r="K30" s="21"/>
      <c r="L30" s="21">
        <f t="shared" si="9"/>
        <v>50000</v>
      </c>
      <c r="M30" s="21">
        <v>0</v>
      </c>
      <c r="N30" s="21"/>
      <c r="O30" s="21"/>
      <c r="P30" s="21"/>
      <c r="Q30" s="21"/>
      <c r="R30" s="21"/>
      <c r="S30" s="21">
        <v>0</v>
      </c>
    </row>
    <row r="31" spans="1:19" ht="15">
      <c r="A31" s="2" t="s">
        <v>171</v>
      </c>
      <c r="B31" s="14" t="s">
        <v>117</v>
      </c>
      <c r="C31" s="10">
        <v>915097.76</v>
      </c>
      <c r="D31" s="21">
        <v>100000</v>
      </c>
      <c r="E31" s="10">
        <v>66934.79</v>
      </c>
      <c r="F31" s="21">
        <v>100000</v>
      </c>
      <c r="G31" s="21">
        <v>120000</v>
      </c>
      <c r="H31" s="21">
        <v>150000</v>
      </c>
      <c r="I31" s="10"/>
      <c r="J31" s="21"/>
      <c r="K31" s="21"/>
      <c r="L31" s="21">
        <f t="shared" si="9"/>
        <v>100000</v>
      </c>
      <c r="M31" s="21">
        <v>0</v>
      </c>
      <c r="N31" s="21"/>
      <c r="O31" s="21"/>
      <c r="P31" s="21"/>
      <c r="Q31" s="21"/>
      <c r="R31" s="21"/>
      <c r="S31" s="21">
        <v>0</v>
      </c>
    </row>
    <row r="32" spans="1:19" ht="15">
      <c r="A32" s="2" t="s">
        <v>172</v>
      </c>
      <c r="B32" s="14" t="s">
        <v>119</v>
      </c>
      <c r="C32" s="10">
        <v>1279886.81</v>
      </c>
      <c r="D32" s="21">
        <v>200000</v>
      </c>
      <c r="E32" s="10">
        <v>80075.98</v>
      </c>
      <c r="F32" s="21">
        <v>1200000</v>
      </c>
      <c r="G32" s="21">
        <v>1300000</v>
      </c>
      <c r="H32" s="21">
        <v>1400000</v>
      </c>
      <c r="I32" s="10">
        <v>24200</v>
      </c>
      <c r="J32" s="21"/>
      <c r="K32" s="21"/>
      <c r="L32" s="21">
        <f t="shared" si="9"/>
        <v>1200000</v>
      </c>
      <c r="M32" s="21">
        <v>0</v>
      </c>
      <c r="N32" s="21"/>
      <c r="O32" s="21"/>
      <c r="P32" s="21"/>
      <c r="Q32" s="21"/>
      <c r="R32" s="21"/>
      <c r="S32" s="21">
        <v>0</v>
      </c>
    </row>
    <row r="33" spans="1:19" ht="15">
      <c r="A33" s="2" t="s">
        <v>173</v>
      </c>
      <c r="B33" s="14" t="s">
        <v>121</v>
      </c>
      <c r="C33" s="10">
        <v>183655.2</v>
      </c>
      <c r="D33" s="21">
        <v>20000</v>
      </c>
      <c r="E33" s="10">
        <v>31565</v>
      </c>
      <c r="F33" s="21">
        <v>100000</v>
      </c>
      <c r="G33" s="21">
        <v>120000</v>
      </c>
      <c r="H33" s="21">
        <v>150000</v>
      </c>
      <c r="I33" s="10"/>
      <c r="J33" s="21"/>
      <c r="K33" s="21"/>
      <c r="L33" s="21">
        <f t="shared" si="9"/>
        <v>100000</v>
      </c>
      <c r="M33" s="21">
        <v>0</v>
      </c>
      <c r="N33" s="21"/>
      <c r="O33" s="21"/>
      <c r="P33" s="21"/>
      <c r="Q33" s="21"/>
      <c r="R33" s="21"/>
      <c r="S33" s="21">
        <v>0</v>
      </c>
    </row>
    <row r="34" spans="1:19" ht="15">
      <c r="A34" s="2" t="s">
        <v>174</v>
      </c>
      <c r="B34" s="14" t="s">
        <v>123</v>
      </c>
      <c r="C34" s="10">
        <v>1677178.5</v>
      </c>
      <c r="D34" s="21">
        <v>20000</v>
      </c>
      <c r="E34" s="10">
        <v>179519.85</v>
      </c>
      <c r="F34" s="21">
        <v>100000</v>
      </c>
      <c r="G34" s="21">
        <v>120000</v>
      </c>
      <c r="H34" s="21">
        <v>150000</v>
      </c>
      <c r="I34" s="10">
        <v>73814.11</v>
      </c>
      <c r="J34" s="21"/>
      <c r="K34" s="21"/>
      <c r="L34" s="21">
        <f t="shared" si="9"/>
        <v>100000</v>
      </c>
      <c r="M34" s="21">
        <v>0</v>
      </c>
      <c r="N34" s="21"/>
      <c r="O34" s="21"/>
      <c r="P34" s="21"/>
      <c r="Q34" s="21"/>
      <c r="R34" s="21"/>
      <c r="S34" s="21">
        <v>0</v>
      </c>
    </row>
    <row r="35" spans="1:19" ht="15">
      <c r="A35" s="2" t="s">
        <v>175</v>
      </c>
      <c r="B35" s="14" t="s">
        <v>176</v>
      </c>
      <c r="C35" s="10">
        <v>49214.26</v>
      </c>
      <c r="D35" s="21">
        <v>5000</v>
      </c>
      <c r="E35" s="10"/>
      <c r="F35" s="21">
        <v>20000</v>
      </c>
      <c r="G35" s="21">
        <v>30000</v>
      </c>
      <c r="H35" s="21">
        <v>40000</v>
      </c>
      <c r="I35" s="10"/>
      <c r="J35" s="21"/>
      <c r="K35" s="21"/>
      <c r="L35" s="21">
        <f t="shared" si="9"/>
        <v>20000</v>
      </c>
      <c r="M35" s="21">
        <v>0</v>
      </c>
      <c r="N35" s="21"/>
      <c r="O35" s="21"/>
      <c r="P35" s="21"/>
      <c r="Q35" s="21"/>
      <c r="R35" s="21"/>
      <c r="S35" s="21">
        <v>0</v>
      </c>
    </row>
    <row r="36" spans="1:19" ht="15">
      <c r="A36" s="2" t="s">
        <v>177</v>
      </c>
      <c r="B36" s="14" t="s">
        <v>125</v>
      </c>
      <c r="C36" s="10">
        <v>0</v>
      </c>
      <c r="D36" s="21">
        <v>0</v>
      </c>
      <c r="E36" s="10"/>
      <c r="F36" s="21"/>
      <c r="G36" s="21"/>
      <c r="H36" s="21"/>
      <c r="I36" s="10"/>
      <c r="J36" s="21"/>
      <c r="K36" s="21"/>
      <c r="L36" s="21">
        <f t="shared" si="9"/>
        <v>0</v>
      </c>
      <c r="M36" s="21">
        <v>0</v>
      </c>
      <c r="N36" s="21"/>
      <c r="O36" s="21"/>
      <c r="P36" s="21"/>
      <c r="Q36" s="21"/>
      <c r="R36" s="21"/>
      <c r="S36" s="21">
        <v>0</v>
      </c>
    </row>
    <row r="37" spans="1:19" ht="15">
      <c r="A37" s="1" t="s">
        <v>222</v>
      </c>
      <c r="B37" s="2" t="s">
        <v>223</v>
      </c>
      <c r="C37" s="10">
        <v>47200</v>
      </c>
      <c r="D37" s="21">
        <v>5000</v>
      </c>
      <c r="E37" s="10"/>
      <c r="F37" s="21"/>
      <c r="G37" s="21"/>
      <c r="H37" s="21"/>
      <c r="I37" s="10"/>
      <c r="J37" s="21"/>
      <c r="K37" s="21"/>
      <c r="L37" s="21">
        <f>F37+J37-K37</f>
        <v>0</v>
      </c>
      <c r="M37" s="21">
        <v>0</v>
      </c>
      <c r="N37" s="21"/>
      <c r="O37" s="21"/>
      <c r="P37" s="21"/>
      <c r="Q37" s="21"/>
      <c r="R37" s="21"/>
      <c r="S37" s="21">
        <v>0</v>
      </c>
    </row>
    <row r="38" spans="1:19" ht="15">
      <c r="A38" s="2" t="s">
        <v>178</v>
      </c>
      <c r="B38" s="14" t="s">
        <v>127</v>
      </c>
      <c r="C38" s="10">
        <v>0</v>
      </c>
      <c r="D38" s="21">
        <v>0</v>
      </c>
      <c r="E38" s="10"/>
      <c r="F38" s="21"/>
      <c r="G38" s="21"/>
      <c r="H38" s="21"/>
      <c r="I38" s="10"/>
      <c r="J38" s="21"/>
      <c r="K38" s="21"/>
      <c r="L38" s="21">
        <f t="shared" si="9"/>
        <v>0</v>
      </c>
      <c r="M38" s="21">
        <v>0</v>
      </c>
      <c r="N38" s="21"/>
      <c r="O38" s="21"/>
      <c r="P38" s="21"/>
      <c r="Q38" s="21"/>
      <c r="R38" s="21"/>
      <c r="S38" s="21">
        <v>0</v>
      </c>
    </row>
    <row r="39" spans="1:19" ht="15">
      <c r="A39" s="2" t="s">
        <v>179</v>
      </c>
      <c r="B39" s="14" t="s">
        <v>180</v>
      </c>
      <c r="C39" s="10">
        <v>0</v>
      </c>
      <c r="D39" s="21">
        <v>0</v>
      </c>
      <c r="E39" s="10"/>
      <c r="F39" s="21"/>
      <c r="G39" s="21"/>
      <c r="H39" s="21"/>
      <c r="I39" s="10"/>
      <c r="J39" s="21"/>
      <c r="K39" s="21"/>
      <c r="L39" s="21">
        <f t="shared" si="9"/>
        <v>0</v>
      </c>
      <c r="M39" s="21">
        <v>0</v>
      </c>
      <c r="N39" s="21"/>
      <c r="O39" s="21"/>
      <c r="P39" s="21"/>
      <c r="Q39" s="21"/>
      <c r="R39" s="21"/>
      <c r="S39" s="21">
        <v>0</v>
      </c>
    </row>
    <row r="40" spans="1:19" ht="15">
      <c r="A40" s="1" t="s">
        <v>224</v>
      </c>
      <c r="B40" s="2" t="s">
        <v>129</v>
      </c>
      <c r="C40" s="10">
        <v>0</v>
      </c>
      <c r="D40" s="21">
        <v>5000</v>
      </c>
      <c r="E40" s="10">
        <v>40154.85</v>
      </c>
      <c r="F40" s="21"/>
      <c r="G40" s="21"/>
      <c r="H40" s="21"/>
      <c r="I40" s="10"/>
      <c r="J40" s="21"/>
      <c r="K40" s="21"/>
      <c r="L40" s="21">
        <f>F40+J40-K40</f>
        <v>0</v>
      </c>
      <c r="M40" s="21">
        <v>0</v>
      </c>
      <c r="N40" s="21"/>
      <c r="O40" s="21"/>
      <c r="P40" s="21"/>
      <c r="Q40" s="21"/>
      <c r="R40" s="21"/>
      <c r="S40" s="21">
        <v>0</v>
      </c>
    </row>
    <row r="41" spans="1:19" ht="15">
      <c r="A41" s="2" t="s">
        <v>181</v>
      </c>
      <c r="B41" s="14" t="s">
        <v>131</v>
      </c>
      <c r="C41" s="10">
        <v>0</v>
      </c>
      <c r="D41" s="21">
        <v>0</v>
      </c>
      <c r="E41" s="10"/>
      <c r="F41" s="21"/>
      <c r="G41" s="21"/>
      <c r="H41" s="21"/>
      <c r="I41" s="10"/>
      <c r="J41" s="21"/>
      <c r="K41" s="21"/>
      <c r="L41" s="21">
        <f t="shared" si="9"/>
        <v>0</v>
      </c>
      <c r="M41" s="21">
        <v>0</v>
      </c>
      <c r="N41" s="21"/>
      <c r="O41" s="21"/>
      <c r="P41" s="21"/>
      <c r="Q41" s="21"/>
      <c r="R41" s="21"/>
      <c r="S41" s="21">
        <v>0</v>
      </c>
    </row>
    <row r="42" spans="1:19" ht="15">
      <c r="A42" s="2" t="s">
        <v>182</v>
      </c>
      <c r="B42" s="14" t="s">
        <v>183</v>
      </c>
      <c r="C42" s="10">
        <v>0</v>
      </c>
      <c r="D42" s="21">
        <v>0</v>
      </c>
      <c r="E42" s="10"/>
      <c r="F42" s="21"/>
      <c r="G42" s="21"/>
      <c r="H42" s="21"/>
      <c r="I42" s="10"/>
      <c r="J42" s="21"/>
      <c r="K42" s="21"/>
      <c r="L42" s="21">
        <f t="shared" si="9"/>
        <v>0</v>
      </c>
      <c r="M42" s="21">
        <v>0</v>
      </c>
      <c r="N42" s="21"/>
      <c r="O42" s="21"/>
      <c r="P42" s="21"/>
      <c r="Q42" s="21"/>
      <c r="R42" s="21"/>
      <c r="S42" s="21">
        <v>0</v>
      </c>
    </row>
    <row r="43" spans="1:19" ht="15">
      <c r="A43" s="6" t="s">
        <v>83</v>
      </c>
      <c r="B43" s="17" t="s">
        <v>61</v>
      </c>
      <c r="C43" s="13">
        <f>SUM(C44:C49)</f>
        <v>20000</v>
      </c>
      <c r="D43" s="13">
        <f>SUM(D44:D49)</f>
        <v>13000</v>
      </c>
      <c r="E43" s="13">
        <f>SUM(E44:E49)</f>
        <v>12814.4</v>
      </c>
      <c r="F43" s="13">
        <f aca="true" t="shared" si="10" ref="F43:S43">SUM(F44:F49)</f>
        <v>150000</v>
      </c>
      <c r="G43" s="13">
        <f>SUM(G44:G49)</f>
        <v>180000</v>
      </c>
      <c r="H43" s="13">
        <f>SUM(H44:H49)</f>
        <v>220000</v>
      </c>
      <c r="I43" s="13">
        <f t="shared" si="10"/>
        <v>9835.3</v>
      </c>
      <c r="J43" s="13">
        <f t="shared" si="10"/>
        <v>0</v>
      </c>
      <c r="K43" s="13">
        <f t="shared" si="10"/>
        <v>0</v>
      </c>
      <c r="L43" s="13">
        <f t="shared" si="10"/>
        <v>150000</v>
      </c>
      <c r="M43" s="13">
        <f t="shared" si="10"/>
        <v>0</v>
      </c>
      <c r="N43" s="13">
        <f>SUM(N44:N49)</f>
        <v>0</v>
      </c>
      <c r="O43" s="13">
        <f t="shared" si="10"/>
        <v>0</v>
      </c>
      <c r="P43" s="13">
        <f>SUM(P44:P49)</f>
        <v>0</v>
      </c>
      <c r="Q43" s="13">
        <f t="shared" si="10"/>
        <v>0</v>
      </c>
      <c r="R43" s="13">
        <f t="shared" si="10"/>
        <v>0</v>
      </c>
      <c r="S43" s="13">
        <f t="shared" si="10"/>
        <v>0</v>
      </c>
    </row>
    <row r="44" spans="1:19" ht="15">
      <c r="A44" s="2" t="s">
        <v>184</v>
      </c>
      <c r="B44" s="14" t="s">
        <v>141</v>
      </c>
      <c r="C44" s="10">
        <v>0</v>
      </c>
      <c r="D44" s="21">
        <v>2000</v>
      </c>
      <c r="E44" s="10"/>
      <c r="F44" s="21">
        <v>50000</v>
      </c>
      <c r="G44" s="21">
        <v>60000</v>
      </c>
      <c r="H44" s="21">
        <v>70000</v>
      </c>
      <c r="I44" s="10"/>
      <c r="J44" s="21"/>
      <c r="K44" s="21"/>
      <c r="L44" s="21">
        <f aca="true" t="shared" si="11" ref="L44:L49">F44+J44-K44</f>
        <v>50000</v>
      </c>
      <c r="M44" s="21">
        <v>0</v>
      </c>
      <c r="N44" s="21"/>
      <c r="O44" s="21"/>
      <c r="P44" s="21"/>
      <c r="Q44" s="21"/>
      <c r="R44" s="21"/>
      <c r="S44" s="21"/>
    </row>
    <row r="45" spans="1:19" ht="15">
      <c r="A45" s="2" t="s">
        <v>185</v>
      </c>
      <c r="B45" s="14" t="s">
        <v>161</v>
      </c>
      <c r="C45" s="10">
        <v>0</v>
      </c>
      <c r="D45" s="21">
        <v>5000</v>
      </c>
      <c r="E45" s="10"/>
      <c r="F45" s="21">
        <v>100000</v>
      </c>
      <c r="G45" s="21">
        <v>120000</v>
      </c>
      <c r="H45" s="21">
        <v>150000</v>
      </c>
      <c r="I45" s="10"/>
      <c r="J45" s="21"/>
      <c r="K45" s="21"/>
      <c r="L45" s="21">
        <f t="shared" si="11"/>
        <v>100000</v>
      </c>
      <c r="M45" s="21">
        <v>0</v>
      </c>
      <c r="N45" s="21"/>
      <c r="O45" s="21"/>
      <c r="P45" s="21"/>
      <c r="Q45" s="21"/>
      <c r="R45" s="21"/>
      <c r="S45" s="21"/>
    </row>
    <row r="46" spans="1:19" ht="15">
      <c r="A46" s="2" t="s">
        <v>186</v>
      </c>
      <c r="B46" s="14" t="s">
        <v>162</v>
      </c>
      <c r="C46" s="10">
        <v>0</v>
      </c>
      <c r="D46" s="21">
        <v>2000</v>
      </c>
      <c r="E46" s="10">
        <v>12248</v>
      </c>
      <c r="F46" s="21"/>
      <c r="G46" s="21"/>
      <c r="H46" s="21"/>
      <c r="I46" s="10"/>
      <c r="J46" s="21"/>
      <c r="K46" s="21"/>
      <c r="L46" s="21">
        <f t="shared" si="11"/>
        <v>0</v>
      </c>
      <c r="M46" s="21">
        <v>0</v>
      </c>
      <c r="N46" s="21"/>
      <c r="O46" s="21"/>
      <c r="P46" s="21"/>
      <c r="Q46" s="21"/>
      <c r="R46" s="21"/>
      <c r="S46" s="21"/>
    </row>
    <row r="47" spans="1:19" ht="15">
      <c r="A47" s="2" t="s">
        <v>16</v>
      </c>
      <c r="B47" s="14" t="s">
        <v>143</v>
      </c>
      <c r="C47" s="10">
        <v>0</v>
      </c>
      <c r="D47" s="21">
        <v>0</v>
      </c>
      <c r="E47" s="10"/>
      <c r="F47" s="21"/>
      <c r="G47" s="21"/>
      <c r="H47" s="21"/>
      <c r="I47" s="10"/>
      <c r="J47" s="21"/>
      <c r="K47" s="21"/>
      <c r="L47" s="21">
        <f t="shared" si="11"/>
        <v>0</v>
      </c>
      <c r="M47" s="21">
        <v>0</v>
      </c>
      <c r="N47" s="21"/>
      <c r="O47" s="21"/>
      <c r="P47" s="21"/>
      <c r="Q47" s="21"/>
      <c r="R47" s="21"/>
      <c r="S47" s="21"/>
    </row>
    <row r="48" spans="1:19" ht="15">
      <c r="A48" s="2" t="s">
        <v>187</v>
      </c>
      <c r="B48" s="14" t="s">
        <v>145</v>
      </c>
      <c r="C48" s="10">
        <v>20000</v>
      </c>
      <c r="D48" s="21">
        <v>2000</v>
      </c>
      <c r="E48" s="10"/>
      <c r="F48" s="21"/>
      <c r="G48" s="21"/>
      <c r="H48" s="21"/>
      <c r="I48" s="10"/>
      <c r="J48" s="21"/>
      <c r="K48" s="21"/>
      <c r="L48" s="21">
        <f t="shared" si="11"/>
        <v>0</v>
      </c>
      <c r="M48" s="21">
        <v>0</v>
      </c>
      <c r="N48" s="21"/>
      <c r="O48" s="21"/>
      <c r="P48" s="21"/>
      <c r="Q48" s="21"/>
      <c r="R48" s="21"/>
      <c r="S48" s="21"/>
    </row>
    <row r="49" spans="1:19" ht="15">
      <c r="A49" s="2" t="s">
        <v>188</v>
      </c>
      <c r="B49" s="14" t="s">
        <v>147</v>
      </c>
      <c r="C49" s="10">
        <v>0</v>
      </c>
      <c r="D49" s="21">
        <v>2000</v>
      </c>
      <c r="E49" s="10">
        <v>566.4</v>
      </c>
      <c r="F49" s="21"/>
      <c r="G49" s="21"/>
      <c r="H49" s="21"/>
      <c r="I49" s="10">
        <v>9835.3</v>
      </c>
      <c r="J49" s="21"/>
      <c r="K49" s="21"/>
      <c r="L49" s="21">
        <f t="shared" si="11"/>
        <v>0</v>
      </c>
      <c r="M49" s="21">
        <v>0</v>
      </c>
      <c r="N49" s="21"/>
      <c r="O49" s="21"/>
      <c r="P49" s="21"/>
      <c r="Q49" s="21"/>
      <c r="R49" s="21"/>
      <c r="S49" s="21"/>
    </row>
    <row r="50" spans="1:19" ht="15">
      <c r="A50" s="6" t="s">
        <v>82</v>
      </c>
      <c r="B50" s="17" t="s">
        <v>63</v>
      </c>
      <c r="C50" s="13">
        <f>SUM(C51:C52)</f>
        <v>204923.71</v>
      </c>
      <c r="D50" s="13">
        <f>SUM(D51:D52)</f>
        <v>100000</v>
      </c>
      <c r="E50" s="13">
        <f>SUM(E51:E52)</f>
        <v>254417.48</v>
      </c>
      <c r="F50" s="13">
        <f aca="true" t="shared" si="12" ref="F50:S50">SUM(F51:F52)</f>
        <v>100000</v>
      </c>
      <c r="G50" s="13">
        <f>SUM(G51:G52)</f>
        <v>120000</v>
      </c>
      <c r="H50" s="13">
        <f>SUM(H51:H52)</f>
        <v>140000</v>
      </c>
      <c r="I50" s="13">
        <f t="shared" si="12"/>
        <v>0</v>
      </c>
      <c r="J50" s="13">
        <f t="shared" si="12"/>
        <v>0</v>
      </c>
      <c r="K50" s="13">
        <f t="shared" si="12"/>
        <v>0</v>
      </c>
      <c r="L50" s="13">
        <f t="shared" si="12"/>
        <v>100000</v>
      </c>
      <c r="M50" s="13">
        <f t="shared" si="12"/>
        <v>0</v>
      </c>
      <c r="N50" s="13">
        <f>SUM(N51:N52)</f>
        <v>0</v>
      </c>
      <c r="O50" s="13">
        <f t="shared" si="12"/>
        <v>0</v>
      </c>
      <c r="P50" s="13">
        <f>SUM(P51:P52)</f>
        <v>0</v>
      </c>
      <c r="Q50" s="13">
        <f t="shared" si="12"/>
        <v>0</v>
      </c>
      <c r="R50" s="13">
        <f t="shared" si="12"/>
        <v>0</v>
      </c>
      <c r="S50" s="13">
        <f t="shared" si="12"/>
        <v>0</v>
      </c>
    </row>
    <row r="51" spans="1:19" ht="15">
      <c r="A51" s="2" t="s">
        <v>189</v>
      </c>
      <c r="B51" s="14" t="s">
        <v>149</v>
      </c>
      <c r="C51" s="10">
        <v>69171.6</v>
      </c>
      <c r="D51" s="21">
        <v>80000</v>
      </c>
      <c r="E51" s="10">
        <v>160966.2</v>
      </c>
      <c r="F51" s="21">
        <v>50000</v>
      </c>
      <c r="G51" s="21">
        <v>60000</v>
      </c>
      <c r="H51" s="21">
        <v>70000</v>
      </c>
      <c r="I51" s="10"/>
      <c r="J51" s="21"/>
      <c r="K51" s="21"/>
      <c r="L51" s="21">
        <f>F51+J51-K51</f>
        <v>50000</v>
      </c>
      <c r="M51" s="21">
        <v>0</v>
      </c>
      <c r="N51" s="21"/>
      <c r="O51" s="21"/>
      <c r="P51" s="21"/>
      <c r="Q51" s="21"/>
      <c r="R51" s="21"/>
      <c r="S51" s="21"/>
    </row>
    <row r="52" spans="1:19" ht="15">
      <c r="A52" s="2" t="s">
        <v>190</v>
      </c>
      <c r="B52" s="14" t="s">
        <v>151</v>
      </c>
      <c r="C52" s="10">
        <v>135752.11</v>
      </c>
      <c r="D52" s="21">
        <v>20000</v>
      </c>
      <c r="E52" s="10">
        <v>93451.28</v>
      </c>
      <c r="F52" s="21">
        <v>50000</v>
      </c>
      <c r="G52" s="21">
        <v>60000</v>
      </c>
      <c r="H52" s="21">
        <v>70000</v>
      </c>
      <c r="I52" s="10"/>
      <c r="J52" s="21"/>
      <c r="K52" s="21"/>
      <c r="L52" s="21">
        <f>F52+J52-K52</f>
        <v>50000</v>
      </c>
      <c r="M52" s="21">
        <v>0</v>
      </c>
      <c r="N52" s="21"/>
      <c r="O52" s="21"/>
      <c r="P52" s="21"/>
      <c r="Q52" s="21"/>
      <c r="R52" s="21"/>
      <c r="S52" s="21"/>
    </row>
    <row r="53" spans="1:19" ht="15">
      <c r="A53" s="6" t="s">
        <v>81</v>
      </c>
      <c r="B53" s="17" t="s">
        <v>84</v>
      </c>
      <c r="C53" s="13">
        <f>SUM(C54:C55)</f>
        <v>15257.56</v>
      </c>
      <c r="D53" s="13">
        <f>SUM(D54:D55)</f>
        <v>17000</v>
      </c>
      <c r="E53" s="13">
        <f>SUM(E54:E55)</f>
        <v>0</v>
      </c>
      <c r="F53" s="13">
        <f aca="true" t="shared" si="13" ref="F53:S53">SUM(F54:F55)</f>
        <v>20000</v>
      </c>
      <c r="G53" s="13">
        <f>SUM(G54:G55)</f>
        <v>50000</v>
      </c>
      <c r="H53" s="13">
        <f>SUM(H54:H55)</f>
        <v>70000</v>
      </c>
      <c r="I53" s="13">
        <f t="shared" si="13"/>
        <v>8098.49</v>
      </c>
      <c r="J53" s="13">
        <f t="shared" si="13"/>
        <v>0</v>
      </c>
      <c r="K53" s="13">
        <f t="shared" si="13"/>
        <v>0</v>
      </c>
      <c r="L53" s="13">
        <f t="shared" si="13"/>
        <v>20000</v>
      </c>
      <c r="M53" s="13">
        <f t="shared" si="13"/>
        <v>0</v>
      </c>
      <c r="N53" s="13">
        <f>SUM(N54:N55)</f>
        <v>0</v>
      </c>
      <c r="O53" s="13">
        <f t="shared" si="13"/>
        <v>0</v>
      </c>
      <c r="P53" s="13">
        <f>SUM(P54:P55)</f>
        <v>0</v>
      </c>
      <c r="Q53" s="13">
        <f t="shared" si="13"/>
        <v>0</v>
      </c>
      <c r="R53" s="13">
        <f t="shared" si="13"/>
        <v>0</v>
      </c>
      <c r="S53" s="13">
        <f t="shared" si="13"/>
        <v>0</v>
      </c>
    </row>
    <row r="54" spans="1:19" ht="15">
      <c r="A54" s="2" t="s">
        <v>191</v>
      </c>
      <c r="B54" s="14" t="s">
        <v>163</v>
      </c>
      <c r="C54" s="10">
        <v>0</v>
      </c>
      <c r="D54" s="21">
        <v>17000</v>
      </c>
      <c r="E54" s="10"/>
      <c r="F54" s="21">
        <v>20000</v>
      </c>
      <c r="G54" s="21">
        <v>30000</v>
      </c>
      <c r="H54" s="21">
        <v>40000</v>
      </c>
      <c r="I54" s="10"/>
      <c r="J54" s="21"/>
      <c r="K54" s="21"/>
      <c r="L54" s="21">
        <f>F54+J54-K54</f>
        <v>20000</v>
      </c>
      <c r="M54" s="21">
        <v>0</v>
      </c>
      <c r="N54" s="21"/>
      <c r="O54" s="21"/>
      <c r="P54" s="21"/>
      <c r="Q54" s="21"/>
      <c r="R54" s="21"/>
      <c r="S54" s="21">
        <v>0</v>
      </c>
    </row>
    <row r="55" spans="1:19" ht="15">
      <c r="A55" s="2" t="s">
        <v>17</v>
      </c>
      <c r="B55" s="14" t="s">
        <v>139</v>
      </c>
      <c r="C55" s="10">
        <v>15257.56</v>
      </c>
      <c r="D55" s="21">
        <v>0</v>
      </c>
      <c r="E55" s="10"/>
      <c r="F55" s="21"/>
      <c r="G55" s="21">
        <v>20000</v>
      </c>
      <c r="H55" s="21">
        <v>30000</v>
      </c>
      <c r="I55" s="10">
        <v>8098.49</v>
      </c>
      <c r="J55" s="21"/>
      <c r="K55" s="21"/>
      <c r="L55" s="21">
        <f>F55+J55-K55</f>
        <v>0</v>
      </c>
      <c r="M55" s="21">
        <v>0</v>
      </c>
      <c r="N55" s="21"/>
      <c r="O55" s="21"/>
      <c r="P55" s="21"/>
      <c r="Q55" s="21"/>
      <c r="R55" s="21"/>
      <c r="S55" s="21">
        <v>0</v>
      </c>
    </row>
    <row r="56" spans="1:19" ht="15">
      <c r="A56" s="6" t="s">
        <v>80</v>
      </c>
      <c r="B56" s="17" t="s">
        <v>159</v>
      </c>
      <c r="C56" s="13">
        <f aca="true" t="shared" si="14" ref="C56:S56">C57</f>
        <v>0</v>
      </c>
      <c r="D56" s="13">
        <f t="shared" si="14"/>
        <v>20000</v>
      </c>
      <c r="E56" s="13">
        <f t="shared" si="14"/>
        <v>16836.2</v>
      </c>
      <c r="F56" s="13">
        <f t="shared" si="14"/>
        <v>10000</v>
      </c>
      <c r="G56" s="13">
        <f t="shared" si="14"/>
        <v>0</v>
      </c>
      <c r="H56" s="13">
        <f t="shared" si="14"/>
        <v>0</v>
      </c>
      <c r="I56" s="13">
        <f t="shared" si="14"/>
        <v>0</v>
      </c>
      <c r="J56" s="13">
        <f t="shared" si="14"/>
        <v>0</v>
      </c>
      <c r="K56" s="13">
        <f t="shared" si="14"/>
        <v>0</v>
      </c>
      <c r="L56" s="13">
        <f t="shared" si="14"/>
        <v>10000</v>
      </c>
      <c r="M56" s="13">
        <f t="shared" si="14"/>
        <v>0</v>
      </c>
      <c r="N56" s="13">
        <f t="shared" si="14"/>
        <v>0</v>
      </c>
      <c r="O56" s="13">
        <f t="shared" si="14"/>
        <v>0</v>
      </c>
      <c r="P56" s="13">
        <f t="shared" si="14"/>
        <v>0</v>
      </c>
      <c r="Q56" s="13">
        <f t="shared" si="14"/>
        <v>0</v>
      </c>
      <c r="R56" s="13">
        <f t="shared" si="14"/>
        <v>0</v>
      </c>
      <c r="S56" s="13">
        <f t="shared" si="14"/>
        <v>0</v>
      </c>
    </row>
    <row r="57" spans="1:19" ht="15">
      <c r="A57" s="2" t="s">
        <v>192</v>
      </c>
      <c r="B57" s="14" t="s">
        <v>159</v>
      </c>
      <c r="C57" s="10">
        <v>0</v>
      </c>
      <c r="D57" s="21">
        <v>20000</v>
      </c>
      <c r="E57" s="10">
        <v>16836.2</v>
      </c>
      <c r="F57" s="21">
        <v>10000</v>
      </c>
      <c r="G57" s="21"/>
      <c r="H57" s="21"/>
      <c r="I57" s="10"/>
      <c r="J57" s="21"/>
      <c r="K57" s="21"/>
      <c r="L57" s="21">
        <f>F57+J57-K57</f>
        <v>10000</v>
      </c>
      <c r="M57" s="21">
        <v>0</v>
      </c>
      <c r="N57" s="21"/>
      <c r="O57" s="21">
        <v>0</v>
      </c>
      <c r="P57" s="21"/>
      <c r="Q57" s="21">
        <v>0</v>
      </c>
      <c r="R57" s="21">
        <v>0</v>
      </c>
      <c r="S57" s="21">
        <v>0</v>
      </c>
    </row>
    <row r="59" spans="1:2" ht="15.75">
      <c r="A59" s="78" t="s">
        <v>284</v>
      </c>
      <c r="B59" s="78"/>
    </row>
  </sheetData>
  <sheetProtection/>
  <mergeCells count="1">
    <mergeCell ref="A2:S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8"/>
  <sheetViews>
    <sheetView zoomScalePageLayoutView="0" workbookViewId="0" topLeftCell="A1">
      <selection activeCell="A1" sqref="A1:S1"/>
    </sheetView>
  </sheetViews>
  <sheetFormatPr defaultColWidth="9.140625" defaultRowHeight="15"/>
  <cols>
    <col min="1" max="1" width="30.00390625" style="0" bestFit="1" customWidth="1"/>
    <col min="2" max="2" width="50.140625" style="0" customWidth="1"/>
    <col min="3" max="3" width="16.140625" style="0" hidden="1" customWidth="1"/>
    <col min="4" max="4" width="13.8515625" style="0" customWidth="1"/>
    <col min="5" max="5" width="13.8515625" style="46" customWidth="1"/>
    <col min="6" max="6" width="13.28125" style="46" customWidth="1"/>
    <col min="7" max="8" width="13.8515625" style="46" hidden="1" customWidth="1"/>
    <col min="9" max="9" width="15.28125" style="46" customWidth="1"/>
    <col min="10" max="10" width="12.7109375" style="0" customWidth="1"/>
    <col min="11" max="11" width="11.7109375" style="0" customWidth="1"/>
    <col min="12" max="12" width="13.57421875" style="0" customWidth="1"/>
    <col min="13" max="13" width="11.8515625" style="0" customWidth="1"/>
    <col min="14" max="14" width="13.8515625" style="46" customWidth="1"/>
    <col min="15" max="15" width="12.28125" style="0" customWidth="1"/>
    <col min="16" max="16" width="13.7109375" style="46" customWidth="1"/>
    <col min="17" max="17" width="11.8515625" style="0" customWidth="1"/>
    <col min="18" max="18" width="12.57421875" style="0" customWidth="1"/>
    <col min="19" max="19" width="12.421875" style="0" customWidth="1"/>
  </cols>
  <sheetData>
    <row r="1" spans="1:19" ht="24" thickBot="1">
      <c r="A1" s="84" t="s">
        <v>285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</row>
    <row r="2" spans="5:19" ht="15.75" thickBot="1">
      <c r="E2"/>
      <c r="F2" s="79" t="s">
        <v>229</v>
      </c>
      <c r="G2" s="80"/>
      <c r="H2" s="80"/>
      <c r="I2" s="80"/>
      <c r="J2" s="80"/>
      <c r="K2" s="80"/>
      <c r="L2" s="80"/>
      <c r="M2" s="81"/>
      <c r="N2" s="82">
        <v>2015</v>
      </c>
      <c r="O2" s="83"/>
      <c r="P2" s="82">
        <v>2016</v>
      </c>
      <c r="Q2" s="83"/>
      <c r="R2" s="82">
        <v>2017</v>
      </c>
      <c r="S2" s="83"/>
    </row>
    <row r="3" spans="1:19" ht="60.75" customHeight="1" thickBot="1">
      <c r="A3" s="5" t="s">
        <v>48</v>
      </c>
      <c r="B3" s="5" t="s">
        <v>49</v>
      </c>
      <c r="C3" s="9" t="s">
        <v>209</v>
      </c>
      <c r="D3" s="9" t="s">
        <v>210</v>
      </c>
      <c r="E3" s="9" t="s">
        <v>227</v>
      </c>
      <c r="F3" s="9" t="s">
        <v>228</v>
      </c>
      <c r="G3" s="43" t="s">
        <v>241</v>
      </c>
      <c r="H3" s="43" t="s">
        <v>242</v>
      </c>
      <c r="I3" s="9" t="s">
        <v>243</v>
      </c>
      <c r="J3" s="8" t="s">
        <v>0</v>
      </c>
      <c r="K3" s="8" t="s">
        <v>1</v>
      </c>
      <c r="L3" s="8" t="s">
        <v>3</v>
      </c>
      <c r="M3" s="8" t="s">
        <v>2</v>
      </c>
      <c r="N3" s="43" t="s">
        <v>238</v>
      </c>
      <c r="O3" s="23" t="s">
        <v>4</v>
      </c>
      <c r="P3" s="43" t="s">
        <v>237</v>
      </c>
      <c r="Q3" s="23" t="s">
        <v>4</v>
      </c>
      <c r="R3" s="43" t="s">
        <v>239</v>
      </c>
      <c r="S3" s="23" t="s">
        <v>4</v>
      </c>
    </row>
    <row r="4" spans="1:19" ht="15">
      <c r="A4" s="24" t="s">
        <v>5</v>
      </c>
      <c r="B4" s="25" t="s">
        <v>6</v>
      </c>
      <c r="C4" s="26" t="e">
        <f>#REF!+#REF!+#REF!+#REF!+#REF!+#REF!+#REF!+#REF!+#REF!+#REF!+#REF!+#REF!+#REF!+#REF!+#REF!+#REF!+#REF!+#REF!+#REF!+#REF!+#REF!+#REF!+#REF!+#REF!+#REF!+#REF!+#REF!+#REF!+#REF!+#REF!+#REF!</f>
        <v>#REF!</v>
      </c>
      <c r="D4" s="26">
        <f>D5</f>
        <v>13900000</v>
      </c>
      <c r="E4" s="26">
        <f aca="true" t="shared" si="0" ref="E4:S4">E5</f>
        <v>19744803.14</v>
      </c>
      <c r="F4" s="26">
        <f t="shared" si="0"/>
        <v>15982000</v>
      </c>
      <c r="G4" s="26">
        <f t="shared" si="0"/>
        <v>18606000</v>
      </c>
      <c r="H4" s="26">
        <f t="shared" si="0"/>
        <v>21111000</v>
      </c>
      <c r="I4" s="26">
        <f t="shared" si="0"/>
        <v>3830071.81</v>
      </c>
      <c r="J4" s="26">
        <f t="shared" si="0"/>
        <v>0</v>
      </c>
      <c r="K4" s="26">
        <f t="shared" si="0"/>
        <v>0</v>
      </c>
      <c r="L4" s="26">
        <f t="shared" si="0"/>
        <v>15982000</v>
      </c>
      <c r="M4" s="26">
        <f t="shared" si="0"/>
        <v>0</v>
      </c>
      <c r="N4" s="26">
        <f t="shared" si="0"/>
        <v>18606000</v>
      </c>
      <c r="O4" s="26">
        <f t="shared" si="0"/>
        <v>0</v>
      </c>
      <c r="P4" s="26">
        <f t="shared" si="0"/>
        <v>21111000</v>
      </c>
      <c r="Q4" s="26">
        <f t="shared" si="0"/>
        <v>0</v>
      </c>
      <c r="R4" s="26">
        <f t="shared" si="0"/>
        <v>22188000</v>
      </c>
      <c r="S4" s="26">
        <f t="shared" si="0"/>
        <v>0</v>
      </c>
    </row>
    <row r="5" spans="1:19" ht="15">
      <c r="A5" s="18" t="s">
        <v>110</v>
      </c>
      <c r="B5" s="19" t="s">
        <v>111</v>
      </c>
      <c r="C5" s="20" t="e">
        <f>#REF!+C6+C10</f>
        <v>#REF!</v>
      </c>
      <c r="D5" s="20">
        <f>D6+D10</f>
        <v>13900000</v>
      </c>
      <c r="E5" s="20">
        <f aca="true" t="shared" si="1" ref="E5:S5">E6+E10</f>
        <v>19744803.14</v>
      </c>
      <c r="F5" s="20">
        <f t="shared" si="1"/>
        <v>15982000</v>
      </c>
      <c r="G5" s="20">
        <f t="shared" si="1"/>
        <v>18606000</v>
      </c>
      <c r="H5" s="20">
        <f t="shared" si="1"/>
        <v>21111000</v>
      </c>
      <c r="I5" s="20">
        <f t="shared" si="1"/>
        <v>3830071.81</v>
      </c>
      <c r="J5" s="20">
        <f t="shared" si="1"/>
        <v>0</v>
      </c>
      <c r="K5" s="20">
        <f t="shared" si="1"/>
        <v>0</v>
      </c>
      <c r="L5" s="20">
        <f t="shared" si="1"/>
        <v>15982000</v>
      </c>
      <c r="M5" s="20">
        <f t="shared" si="1"/>
        <v>0</v>
      </c>
      <c r="N5" s="20">
        <f t="shared" si="1"/>
        <v>18606000</v>
      </c>
      <c r="O5" s="20">
        <f t="shared" si="1"/>
        <v>0</v>
      </c>
      <c r="P5" s="20">
        <f t="shared" si="1"/>
        <v>21111000</v>
      </c>
      <c r="Q5" s="20">
        <f t="shared" si="1"/>
        <v>0</v>
      </c>
      <c r="R5" s="20">
        <f t="shared" si="1"/>
        <v>22188000</v>
      </c>
      <c r="S5" s="20">
        <f t="shared" si="1"/>
        <v>0</v>
      </c>
    </row>
    <row r="6" spans="1:19" ht="15">
      <c r="A6" s="4" t="s">
        <v>101</v>
      </c>
      <c r="B6" s="16" t="s">
        <v>100</v>
      </c>
      <c r="C6" s="12">
        <f aca="true" t="shared" si="2" ref="C6:S8">C7</f>
        <v>3465881.78</v>
      </c>
      <c r="D6" s="12">
        <f t="shared" si="2"/>
        <v>750000</v>
      </c>
      <c r="E6" s="12">
        <f t="shared" si="2"/>
        <v>79809.71</v>
      </c>
      <c r="F6" s="12">
        <f t="shared" si="2"/>
        <v>2000</v>
      </c>
      <c r="G6" s="12">
        <f t="shared" si="2"/>
        <v>500000</v>
      </c>
      <c r="H6" s="12">
        <f t="shared" si="2"/>
        <v>1000000</v>
      </c>
      <c r="I6" s="12">
        <f t="shared" si="2"/>
        <v>0</v>
      </c>
      <c r="J6" s="12">
        <f t="shared" si="2"/>
        <v>0</v>
      </c>
      <c r="K6" s="12">
        <f t="shared" si="2"/>
        <v>0</v>
      </c>
      <c r="L6" s="12">
        <f t="shared" si="2"/>
        <v>2000</v>
      </c>
      <c r="M6" s="12">
        <f t="shared" si="2"/>
        <v>0</v>
      </c>
      <c r="N6" s="12">
        <f t="shared" si="2"/>
        <v>500000</v>
      </c>
      <c r="O6" s="12">
        <f t="shared" si="2"/>
        <v>0</v>
      </c>
      <c r="P6" s="12">
        <f t="shared" si="2"/>
        <v>1000000</v>
      </c>
      <c r="Q6" s="12">
        <f t="shared" si="2"/>
        <v>0</v>
      </c>
      <c r="R6" s="12">
        <f t="shared" si="2"/>
        <v>1050000</v>
      </c>
      <c r="S6" s="12">
        <f t="shared" si="2"/>
        <v>0</v>
      </c>
    </row>
    <row r="7" spans="1:19" ht="15">
      <c r="A7" s="27" t="s">
        <v>102</v>
      </c>
      <c r="B7" s="29" t="s">
        <v>58</v>
      </c>
      <c r="C7" s="28">
        <f t="shared" si="2"/>
        <v>3465881.78</v>
      </c>
      <c r="D7" s="28">
        <f t="shared" si="2"/>
        <v>750000</v>
      </c>
      <c r="E7" s="28">
        <f t="shared" si="2"/>
        <v>79809.71</v>
      </c>
      <c r="F7" s="28">
        <f t="shared" si="2"/>
        <v>2000</v>
      </c>
      <c r="G7" s="28">
        <f t="shared" si="2"/>
        <v>500000</v>
      </c>
      <c r="H7" s="28">
        <f t="shared" si="2"/>
        <v>1000000</v>
      </c>
      <c r="I7" s="28">
        <f t="shared" si="2"/>
        <v>0</v>
      </c>
      <c r="J7" s="28">
        <f t="shared" si="2"/>
        <v>0</v>
      </c>
      <c r="K7" s="28">
        <f t="shared" si="2"/>
        <v>0</v>
      </c>
      <c r="L7" s="28">
        <f t="shared" si="2"/>
        <v>2000</v>
      </c>
      <c r="M7" s="28">
        <f t="shared" si="2"/>
        <v>0</v>
      </c>
      <c r="N7" s="28">
        <v>500000</v>
      </c>
      <c r="O7" s="28">
        <f t="shared" si="2"/>
        <v>0</v>
      </c>
      <c r="P7" s="28">
        <v>1000000</v>
      </c>
      <c r="Q7" s="28">
        <f t="shared" si="2"/>
        <v>0</v>
      </c>
      <c r="R7" s="28">
        <v>1050000</v>
      </c>
      <c r="S7" s="28">
        <f t="shared" si="2"/>
        <v>0</v>
      </c>
    </row>
    <row r="8" spans="1:19" ht="15">
      <c r="A8" s="6" t="s">
        <v>103</v>
      </c>
      <c r="B8" s="17" t="s">
        <v>65</v>
      </c>
      <c r="C8" s="13">
        <f t="shared" si="2"/>
        <v>3465881.78</v>
      </c>
      <c r="D8" s="13">
        <f t="shared" si="2"/>
        <v>750000</v>
      </c>
      <c r="E8" s="13">
        <f t="shared" si="2"/>
        <v>79809.71</v>
      </c>
      <c r="F8" s="13">
        <f t="shared" si="2"/>
        <v>2000</v>
      </c>
      <c r="G8" s="13">
        <f t="shared" si="2"/>
        <v>500000</v>
      </c>
      <c r="H8" s="13">
        <f t="shared" si="2"/>
        <v>1000000</v>
      </c>
      <c r="I8" s="13">
        <f t="shared" si="2"/>
        <v>0</v>
      </c>
      <c r="J8" s="13">
        <f t="shared" si="2"/>
        <v>0</v>
      </c>
      <c r="K8" s="13">
        <f t="shared" si="2"/>
        <v>0</v>
      </c>
      <c r="L8" s="13">
        <f t="shared" si="2"/>
        <v>2000</v>
      </c>
      <c r="M8" s="13">
        <f t="shared" si="2"/>
        <v>0</v>
      </c>
      <c r="N8" s="13">
        <f t="shared" si="2"/>
        <v>0</v>
      </c>
      <c r="O8" s="13">
        <f t="shared" si="2"/>
        <v>0</v>
      </c>
      <c r="P8" s="13">
        <f t="shared" si="2"/>
        <v>0</v>
      </c>
      <c r="Q8" s="13">
        <f t="shared" si="2"/>
        <v>0</v>
      </c>
      <c r="R8" s="13">
        <f t="shared" si="2"/>
        <v>0</v>
      </c>
      <c r="S8" s="13">
        <f t="shared" si="2"/>
        <v>0</v>
      </c>
    </row>
    <row r="9" spans="1:19" ht="15">
      <c r="A9" s="2" t="s">
        <v>35</v>
      </c>
      <c r="B9" s="14" t="s">
        <v>32</v>
      </c>
      <c r="C9" s="10">
        <v>3465881.78</v>
      </c>
      <c r="D9" s="21">
        <v>750000</v>
      </c>
      <c r="E9" s="10">
        <v>79809.71</v>
      </c>
      <c r="F9" s="21">
        <v>2000</v>
      </c>
      <c r="G9" s="21">
        <v>500000</v>
      </c>
      <c r="H9" s="21">
        <v>1000000</v>
      </c>
      <c r="I9" s="10"/>
      <c r="J9" s="21"/>
      <c r="K9" s="21"/>
      <c r="L9" s="21">
        <f>F9+J9-K9</f>
        <v>2000</v>
      </c>
      <c r="M9" s="21">
        <v>0</v>
      </c>
      <c r="N9" s="21"/>
      <c r="O9" s="21"/>
      <c r="P9" s="21"/>
      <c r="Q9" s="21"/>
      <c r="R9" s="21"/>
      <c r="S9" s="21">
        <v>0</v>
      </c>
    </row>
    <row r="10" spans="1:19" ht="15">
      <c r="A10" s="4" t="s">
        <v>104</v>
      </c>
      <c r="B10" s="16" t="s">
        <v>50</v>
      </c>
      <c r="C10" s="12">
        <f aca="true" t="shared" si="3" ref="C10:S11">C11</f>
        <v>11028797.889999999</v>
      </c>
      <c r="D10" s="12">
        <f t="shared" si="3"/>
        <v>13150000</v>
      </c>
      <c r="E10" s="12">
        <f t="shared" si="3"/>
        <v>19664993.43</v>
      </c>
      <c r="F10" s="12">
        <f t="shared" si="3"/>
        <v>15980000</v>
      </c>
      <c r="G10" s="12">
        <f t="shared" si="3"/>
        <v>18106000</v>
      </c>
      <c r="H10" s="12">
        <f t="shared" si="3"/>
        <v>20111000</v>
      </c>
      <c r="I10" s="12">
        <f t="shared" si="3"/>
        <v>3830071.81</v>
      </c>
      <c r="J10" s="12">
        <f t="shared" si="3"/>
        <v>0</v>
      </c>
      <c r="K10" s="12">
        <f t="shared" si="3"/>
        <v>0</v>
      </c>
      <c r="L10" s="12">
        <f t="shared" si="3"/>
        <v>15980000</v>
      </c>
      <c r="M10" s="12">
        <f t="shared" si="3"/>
        <v>0</v>
      </c>
      <c r="N10" s="12">
        <f t="shared" si="3"/>
        <v>18106000</v>
      </c>
      <c r="O10" s="12">
        <f t="shared" si="3"/>
        <v>0</v>
      </c>
      <c r="P10" s="12">
        <f t="shared" si="3"/>
        <v>20111000</v>
      </c>
      <c r="Q10" s="12">
        <f t="shared" si="3"/>
        <v>0</v>
      </c>
      <c r="R10" s="12">
        <f t="shared" si="3"/>
        <v>21138000</v>
      </c>
      <c r="S10" s="12">
        <f t="shared" si="3"/>
        <v>0</v>
      </c>
    </row>
    <row r="11" spans="1:19" ht="15">
      <c r="A11" s="27" t="s">
        <v>105</v>
      </c>
      <c r="B11" s="29" t="s">
        <v>58</v>
      </c>
      <c r="C11" s="28">
        <f aca="true" t="shared" si="4" ref="C11:S11">C12+C14+C20</f>
        <v>11028797.889999999</v>
      </c>
      <c r="D11" s="28">
        <f t="shared" si="4"/>
        <v>13150000</v>
      </c>
      <c r="E11" s="28">
        <f t="shared" si="4"/>
        <v>19664993.43</v>
      </c>
      <c r="F11" s="28">
        <f t="shared" si="4"/>
        <v>15980000</v>
      </c>
      <c r="G11" s="28">
        <f t="shared" si="4"/>
        <v>18106000</v>
      </c>
      <c r="H11" s="28">
        <f t="shared" si="4"/>
        <v>20111000</v>
      </c>
      <c r="I11" s="28">
        <f t="shared" si="4"/>
        <v>3830071.81</v>
      </c>
      <c r="J11" s="28">
        <f t="shared" si="4"/>
        <v>0</v>
      </c>
      <c r="K11" s="28">
        <f t="shared" si="4"/>
        <v>0</v>
      </c>
      <c r="L11" s="28">
        <f t="shared" si="4"/>
        <v>15980000</v>
      </c>
      <c r="M11" s="28">
        <f t="shared" si="4"/>
        <v>0</v>
      </c>
      <c r="N11" s="28">
        <v>18106000</v>
      </c>
      <c r="O11" s="28">
        <f t="shared" si="3"/>
        <v>0</v>
      </c>
      <c r="P11" s="28">
        <v>20111000</v>
      </c>
      <c r="Q11" s="28">
        <f t="shared" si="3"/>
        <v>0</v>
      </c>
      <c r="R11" s="28">
        <v>21138000</v>
      </c>
      <c r="S11" s="28">
        <f t="shared" si="4"/>
        <v>0</v>
      </c>
    </row>
    <row r="12" spans="1:19" ht="15">
      <c r="A12" s="6" t="s">
        <v>107</v>
      </c>
      <c r="B12" s="17" t="s">
        <v>106</v>
      </c>
      <c r="C12" s="13">
        <f aca="true" t="shared" si="5" ref="C12:S12">C13</f>
        <v>0</v>
      </c>
      <c r="D12" s="13">
        <f t="shared" si="5"/>
        <v>0</v>
      </c>
      <c r="E12" s="13">
        <f t="shared" si="5"/>
        <v>0</v>
      </c>
      <c r="F12" s="13">
        <f t="shared" si="5"/>
        <v>0</v>
      </c>
      <c r="G12" s="13">
        <f t="shared" si="5"/>
        <v>0</v>
      </c>
      <c r="H12" s="13">
        <f t="shared" si="5"/>
        <v>0</v>
      </c>
      <c r="I12" s="13">
        <f t="shared" si="5"/>
        <v>0</v>
      </c>
      <c r="J12" s="13">
        <f t="shared" si="5"/>
        <v>0</v>
      </c>
      <c r="K12" s="13">
        <f t="shared" si="5"/>
        <v>0</v>
      </c>
      <c r="L12" s="13">
        <f t="shared" si="5"/>
        <v>0</v>
      </c>
      <c r="M12" s="13">
        <f t="shared" si="5"/>
        <v>0</v>
      </c>
      <c r="N12" s="13">
        <f t="shared" si="5"/>
        <v>0</v>
      </c>
      <c r="O12" s="13">
        <f t="shared" si="5"/>
        <v>0</v>
      </c>
      <c r="P12" s="13">
        <f t="shared" si="5"/>
        <v>0</v>
      </c>
      <c r="Q12" s="13">
        <f t="shared" si="5"/>
        <v>0</v>
      </c>
      <c r="R12" s="13">
        <f t="shared" si="5"/>
        <v>0</v>
      </c>
      <c r="S12" s="13">
        <f t="shared" si="5"/>
        <v>0</v>
      </c>
    </row>
    <row r="13" spans="1:19" ht="15">
      <c r="A13" s="2" t="s">
        <v>36</v>
      </c>
      <c r="B13" s="14" t="s">
        <v>37</v>
      </c>
      <c r="C13" s="10">
        <v>0</v>
      </c>
      <c r="D13" s="21">
        <v>0</v>
      </c>
      <c r="E13" s="10">
        <v>0</v>
      </c>
      <c r="F13" s="21">
        <v>0</v>
      </c>
      <c r="G13" s="21">
        <v>0</v>
      </c>
      <c r="H13" s="21">
        <v>0</v>
      </c>
      <c r="I13" s="10">
        <v>0</v>
      </c>
      <c r="J13" s="21">
        <v>0</v>
      </c>
      <c r="K13" s="21">
        <v>0</v>
      </c>
      <c r="L13" s="21">
        <f>F13+J13-K13</f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</row>
    <row r="14" spans="1:19" ht="15">
      <c r="A14" s="6" t="s">
        <v>108</v>
      </c>
      <c r="B14" s="17" t="s">
        <v>65</v>
      </c>
      <c r="C14" s="13">
        <f>SUM(C15:C19)</f>
        <v>9013330.86</v>
      </c>
      <c r="D14" s="13">
        <f>SUM(D15:D19)</f>
        <v>12150000</v>
      </c>
      <c r="E14" s="13">
        <f>SUM(E15:E19)</f>
        <v>18085080.82</v>
      </c>
      <c r="F14" s="13">
        <f aca="true" t="shared" si="6" ref="F14:S14">SUM(F15:F19)</f>
        <v>14480000</v>
      </c>
      <c r="G14" s="13">
        <f>SUM(G15:G19)</f>
        <v>16406000</v>
      </c>
      <c r="H14" s="13">
        <f>SUM(H15:H19)</f>
        <v>18211000</v>
      </c>
      <c r="I14" s="13">
        <f t="shared" si="6"/>
        <v>3742200.56</v>
      </c>
      <c r="J14" s="13">
        <f t="shared" si="6"/>
        <v>0</v>
      </c>
      <c r="K14" s="13">
        <f t="shared" si="6"/>
        <v>0</v>
      </c>
      <c r="L14" s="13">
        <f t="shared" si="6"/>
        <v>14480000</v>
      </c>
      <c r="M14" s="13">
        <f t="shared" si="6"/>
        <v>0</v>
      </c>
      <c r="N14" s="13">
        <f>SUM(N15:N19)</f>
        <v>0</v>
      </c>
      <c r="O14" s="13">
        <f t="shared" si="6"/>
        <v>0</v>
      </c>
      <c r="P14" s="13">
        <f>SUM(P15:P19)</f>
        <v>0</v>
      </c>
      <c r="Q14" s="13">
        <f t="shared" si="6"/>
        <v>0</v>
      </c>
      <c r="R14" s="13">
        <f t="shared" si="6"/>
        <v>0</v>
      </c>
      <c r="S14" s="13">
        <f t="shared" si="6"/>
        <v>0</v>
      </c>
    </row>
    <row r="15" spans="1:19" ht="15">
      <c r="A15" s="2" t="s">
        <v>38</v>
      </c>
      <c r="B15" s="14" t="s">
        <v>135</v>
      </c>
      <c r="C15" s="10">
        <v>151453</v>
      </c>
      <c r="D15" s="21">
        <v>100000</v>
      </c>
      <c r="E15" s="10">
        <v>81420</v>
      </c>
      <c r="F15" s="21">
        <v>100000</v>
      </c>
      <c r="G15" s="21">
        <v>103000</v>
      </c>
      <c r="H15" s="21">
        <v>106000</v>
      </c>
      <c r="I15" s="10"/>
      <c r="J15" s="21"/>
      <c r="K15" s="21"/>
      <c r="L15" s="21">
        <f>F15+J15-K15</f>
        <v>100000</v>
      </c>
      <c r="M15" s="21">
        <v>0</v>
      </c>
      <c r="N15" s="21"/>
      <c r="O15" s="21"/>
      <c r="P15" s="21"/>
      <c r="Q15" s="21"/>
      <c r="R15" s="21"/>
      <c r="S15" s="21">
        <v>0</v>
      </c>
    </row>
    <row r="16" spans="1:19" ht="15">
      <c r="A16" s="2" t="s">
        <v>39</v>
      </c>
      <c r="B16" s="14" t="s">
        <v>155</v>
      </c>
      <c r="C16" s="10">
        <v>8861877.86</v>
      </c>
      <c r="D16" s="21">
        <v>11950000</v>
      </c>
      <c r="E16" s="10">
        <v>18003660.82</v>
      </c>
      <c r="F16" s="21">
        <v>14280000</v>
      </c>
      <c r="G16" s="21">
        <v>16200000</v>
      </c>
      <c r="H16" s="21">
        <v>18000000</v>
      </c>
      <c r="I16" s="10">
        <v>3742200.56</v>
      </c>
      <c r="J16" s="21"/>
      <c r="K16" s="21"/>
      <c r="L16" s="21">
        <f>F16+J16-K16</f>
        <v>14280000</v>
      </c>
      <c r="M16" s="21">
        <v>0</v>
      </c>
      <c r="N16" s="21"/>
      <c r="O16" s="21"/>
      <c r="P16" s="21"/>
      <c r="Q16" s="21"/>
      <c r="R16" s="21"/>
      <c r="S16" s="21">
        <v>0</v>
      </c>
    </row>
    <row r="17" spans="1:19" ht="15">
      <c r="A17" s="2" t="s">
        <v>40</v>
      </c>
      <c r="B17" s="14" t="s">
        <v>41</v>
      </c>
      <c r="C17" s="10">
        <v>0</v>
      </c>
      <c r="D17" s="21">
        <v>0</v>
      </c>
      <c r="E17" s="10"/>
      <c r="F17" s="21"/>
      <c r="G17" s="21"/>
      <c r="H17" s="21"/>
      <c r="I17" s="10"/>
      <c r="J17" s="21"/>
      <c r="K17" s="21"/>
      <c r="L17" s="21">
        <f>F17+J17-K17</f>
        <v>0</v>
      </c>
      <c r="M17" s="21">
        <v>0</v>
      </c>
      <c r="N17" s="21"/>
      <c r="O17" s="21"/>
      <c r="P17" s="21"/>
      <c r="Q17" s="21"/>
      <c r="R17" s="21"/>
      <c r="S17" s="21">
        <v>0</v>
      </c>
    </row>
    <row r="18" spans="1:19" ht="15">
      <c r="A18" s="2" t="s">
        <v>42</v>
      </c>
      <c r="B18" s="14" t="s">
        <v>43</v>
      </c>
      <c r="C18" s="10">
        <v>0</v>
      </c>
      <c r="D18" s="21">
        <v>0</v>
      </c>
      <c r="E18" s="10"/>
      <c r="F18" s="21"/>
      <c r="G18" s="21"/>
      <c r="H18" s="21"/>
      <c r="I18" s="10"/>
      <c r="J18" s="21"/>
      <c r="K18" s="21"/>
      <c r="L18" s="21">
        <f>F18+J18-K18</f>
        <v>0</v>
      </c>
      <c r="M18" s="21">
        <v>0</v>
      </c>
      <c r="N18" s="21"/>
      <c r="O18" s="21"/>
      <c r="P18" s="21"/>
      <c r="Q18" s="21"/>
      <c r="R18" s="21"/>
      <c r="S18" s="21">
        <v>0</v>
      </c>
    </row>
    <row r="19" spans="1:19" ht="15.75" thickBot="1">
      <c r="A19" s="31" t="s">
        <v>44</v>
      </c>
      <c r="B19" s="32" t="s">
        <v>34</v>
      </c>
      <c r="C19" s="10">
        <v>0</v>
      </c>
      <c r="D19" s="21">
        <v>100000</v>
      </c>
      <c r="E19" s="33"/>
      <c r="F19" s="34">
        <v>100000</v>
      </c>
      <c r="G19" s="34">
        <v>103000</v>
      </c>
      <c r="H19" s="34">
        <v>105000</v>
      </c>
      <c r="I19" s="10"/>
      <c r="J19" s="21"/>
      <c r="K19" s="21"/>
      <c r="L19" s="21">
        <f>F19+J19-K19</f>
        <v>100000</v>
      </c>
      <c r="M19" s="21">
        <v>0</v>
      </c>
      <c r="N19" s="34"/>
      <c r="O19" s="34"/>
      <c r="P19" s="34"/>
      <c r="Q19" s="34"/>
      <c r="R19" s="34"/>
      <c r="S19" s="34">
        <v>0</v>
      </c>
    </row>
    <row r="20" spans="1:19" ht="15">
      <c r="A20" s="36" t="s">
        <v>109</v>
      </c>
      <c r="B20" s="36" t="s">
        <v>99</v>
      </c>
      <c r="C20" s="13">
        <f>SUM(C23:C25)</f>
        <v>2015467.03</v>
      </c>
      <c r="D20" s="40">
        <f>SUM(D23:D25)</f>
        <v>1000000</v>
      </c>
      <c r="E20" s="42">
        <f>SUM(E21:E26)</f>
        <v>1579912.61</v>
      </c>
      <c r="F20" s="42">
        <f aca="true" t="shared" si="7" ref="F20:S20">SUM(F21:F26)</f>
        <v>1500000</v>
      </c>
      <c r="G20" s="42">
        <f t="shared" si="7"/>
        <v>1700000</v>
      </c>
      <c r="H20" s="42">
        <f t="shared" si="7"/>
        <v>1900000</v>
      </c>
      <c r="I20" s="13">
        <f t="shared" si="7"/>
        <v>87871.25</v>
      </c>
      <c r="J20" s="13">
        <f t="shared" si="7"/>
        <v>0</v>
      </c>
      <c r="K20" s="13">
        <f t="shared" si="7"/>
        <v>0</v>
      </c>
      <c r="L20" s="13">
        <f t="shared" si="7"/>
        <v>1500000</v>
      </c>
      <c r="M20" s="13">
        <f t="shared" si="7"/>
        <v>0</v>
      </c>
      <c r="N20" s="42">
        <f>SUM(N21:N26)</f>
        <v>0</v>
      </c>
      <c r="O20" s="42">
        <f t="shared" si="7"/>
        <v>0</v>
      </c>
      <c r="P20" s="42">
        <f>SUM(P21:P26)</f>
        <v>0</v>
      </c>
      <c r="Q20" s="42">
        <f t="shared" si="7"/>
        <v>0</v>
      </c>
      <c r="R20" s="42">
        <f t="shared" si="7"/>
        <v>0</v>
      </c>
      <c r="S20" s="42">
        <f t="shared" si="7"/>
        <v>0</v>
      </c>
    </row>
    <row r="21" spans="1:19" ht="15">
      <c r="A21" s="2" t="s">
        <v>234</v>
      </c>
      <c r="B21" s="38" t="s">
        <v>139</v>
      </c>
      <c r="C21" s="37"/>
      <c r="D21" s="41"/>
      <c r="E21" s="10">
        <v>153695</v>
      </c>
      <c r="F21" s="10"/>
      <c r="G21" s="10"/>
      <c r="H21" s="10"/>
      <c r="I21" s="37"/>
      <c r="J21" s="35"/>
      <c r="K21" s="35"/>
      <c r="L21" s="35"/>
      <c r="M21" s="35"/>
      <c r="N21" s="10"/>
      <c r="O21" s="10"/>
      <c r="P21" s="10"/>
      <c r="Q21" s="10"/>
      <c r="R21" s="10"/>
      <c r="S21" s="10"/>
    </row>
    <row r="22" spans="1:19" ht="15">
      <c r="A22" s="2" t="s">
        <v>232</v>
      </c>
      <c r="B22" s="38" t="s">
        <v>233</v>
      </c>
      <c r="C22" s="37"/>
      <c r="D22" s="41"/>
      <c r="E22" s="10">
        <v>53513</v>
      </c>
      <c r="F22" s="10"/>
      <c r="G22" s="10"/>
      <c r="H22" s="10"/>
      <c r="I22" s="37"/>
      <c r="J22" s="35"/>
      <c r="K22" s="35"/>
      <c r="L22" s="35"/>
      <c r="M22" s="35"/>
      <c r="N22" s="10"/>
      <c r="O22" s="10"/>
      <c r="P22" s="10"/>
      <c r="Q22" s="10"/>
      <c r="R22" s="10"/>
      <c r="S22" s="10"/>
    </row>
    <row r="23" spans="1:19" ht="15">
      <c r="A23" s="2" t="s">
        <v>45</v>
      </c>
      <c r="B23" s="2" t="s">
        <v>155</v>
      </c>
      <c r="C23" s="37">
        <v>1304415.33</v>
      </c>
      <c r="D23" s="41">
        <v>0</v>
      </c>
      <c r="E23" s="10">
        <v>853897.8</v>
      </c>
      <c r="F23" s="10"/>
      <c r="G23" s="10"/>
      <c r="H23" s="10"/>
      <c r="I23" s="37"/>
      <c r="J23" s="35"/>
      <c r="K23" s="35"/>
      <c r="L23" s="35">
        <f>F23+J23-K23</f>
        <v>0</v>
      </c>
      <c r="M23" s="35">
        <v>0</v>
      </c>
      <c r="N23" s="10"/>
      <c r="O23" s="10"/>
      <c r="P23" s="10"/>
      <c r="Q23" s="10"/>
      <c r="R23" s="10">
        <v>0</v>
      </c>
      <c r="S23" s="10">
        <v>0</v>
      </c>
    </row>
    <row r="24" spans="1:19" ht="15">
      <c r="A24" s="2" t="s">
        <v>236</v>
      </c>
      <c r="B24" s="30" t="s">
        <v>32</v>
      </c>
      <c r="C24" s="37"/>
      <c r="D24" s="41"/>
      <c r="E24" s="10"/>
      <c r="F24" s="10"/>
      <c r="G24" s="10"/>
      <c r="H24" s="10"/>
      <c r="I24" s="37">
        <v>87871.25</v>
      </c>
      <c r="J24" s="35"/>
      <c r="K24" s="35"/>
      <c r="L24" s="35"/>
      <c r="M24" s="35"/>
      <c r="N24" s="10"/>
      <c r="O24" s="10"/>
      <c r="P24" s="10"/>
      <c r="Q24" s="10"/>
      <c r="R24" s="10"/>
      <c r="S24" s="10"/>
    </row>
    <row r="25" spans="1:19" ht="15">
      <c r="A25" s="2" t="s">
        <v>46</v>
      </c>
      <c r="B25" s="2" t="s">
        <v>34</v>
      </c>
      <c r="C25" s="37">
        <v>711051.7</v>
      </c>
      <c r="D25" s="41">
        <v>1000000</v>
      </c>
      <c r="E25" s="10">
        <v>294488.81</v>
      </c>
      <c r="F25" s="10">
        <v>1500000</v>
      </c>
      <c r="G25" s="10">
        <v>1700000</v>
      </c>
      <c r="H25" s="10">
        <v>1900000</v>
      </c>
      <c r="I25" s="37"/>
      <c r="J25" s="35"/>
      <c r="K25" s="35"/>
      <c r="L25" s="35">
        <f>F25+J25-K25</f>
        <v>1500000</v>
      </c>
      <c r="M25" s="35">
        <v>0</v>
      </c>
      <c r="N25" s="10"/>
      <c r="O25" s="10"/>
      <c r="P25" s="10"/>
      <c r="Q25" s="10"/>
      <c r="R25" s="10">
        <v>0</v>
      </c>
      <c r="S25" s="10">
        <v>0</v>
      </c>
    </row>
    <row r="26" spans="1:19" ht="15.75" thickBot="1">
      <c r="A26" s="3" t="s">
        <v>235</v>
      </c>
      <c r="B26" s="39" t="s">
        <v>139</v>
      </c>
      <c r="C26" s="37">
        <v>711051.7</v>
      </c>
      <c r="D26" s="41">
        <v>1000000</v>
      </c>
      <c r="E26" s="11">
        <v>224318</v>
      </c>
      <c r="F26" s="11"/>
      <c r="G26" s="11"/>
      <c r="H26" s="11"/>
      <c r="I26" s="37"/>
      <c r="J26" s="35"/>
      <c r="K26" s="35"/>
      <c r="L26" s="35">
        <f>F26+J26-K26</f>
        <v>0</v>
      </c>
      <c r="M26" s="35">
        <v>0</v>
      </c>
      <c r="N26" s="11"/>
      <c r="O26" s="11"/>
      <c r="P26" s="11"/>
      <c r="Q26" s="11"/>
      <c r="R26" s="11">
        <v>0</v>
      </c>
      <c r="S26" s="11">
        <v>0</v>
      </c>
    </row>
    <row r="28" spans="1:2" ht="15.75">
      <c r="A28" s="78" t="s">
        <v>284</v>
      </c>
      <c r="B28" s="78"/>
    </row>
  </sheetData>
  <sheetProtection/>
  <mergeCells count="5">
    <mergeCell ref="F2:M2"/>
    <mergeCell ref="N2:O2"/>
    <mergeCell ref="P2:Q2"/>
    <mergeCell ref="R2:S2"/>
    <mergeCell ref="A1:S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5"/>
  <sheetViews>
    <sheetView tabSelected="1" zoomScalePageLayoutView="0" workbookViewId="0" topLeftCell="A8">
      <selection activeCell="A37" sqref="A37"/>
    </sheetView>
  </sheetViews>
  <sheetFormatPr defaultColWidth="9.140625" defaultRowHeight="15"/>
  <cols>
    <col min="1" max="1" width="30.00390625" style="0" bestFit="1" customWidth="1"/>
    <col min="2" max="2" width="50.140625" style="0" customWidth="1"/>
    <col min="3" max="3" width="16.140625" style="0" hidden="1" customWidth="1"/>
    <col min="4" max="4" width="13.8515625" style="0" customWidth="1"/>
    <col min="5" max="5" width="13.8515625" style="46" customWidth="1"/>
    <col min="6" max="6" width="13.28125" style="46" customWidth="1"/>
    <col min="7" max="8" width="13.8515625" style="46" hidden="1" customWidth="1"/>
    <col min="9" max="9" width="15.28125" style="46" customWidth="1"/>
    <col min="10" max="10" width="12.7109375" style="0" customWidth="1"/>
    <col min="11" max="11" width="11.7109375" style="0" customWidth="1"/>
    <col min="12" max="12" width="13.57421875" style="0" customWidth="1"/>
    <col min="13" max="13" width="11.8515625" style="0" customWidth="1"/>
    <col min="14" max="14" width="13.8515625" style="46" customWidth="1"/>
    <col min="15" max="15" width="12.28125" style="0" customWidth="1"/>
    <col min="16" max="16" width="13.7109375" style="46" customWidth="1"/>
    <col min="17" max="17" width="11.8515625" style="0" customWidth="1"/>
    <col min="18" max="18" width="12.57421875" style="0" customWidth="1"/>
    <col min="19" max="19" width="12.421875" style="0" customWidth="1"/>
  </cols>
  <sheetData>
    <row r="1" spans="1:19" ht="21" customHeight="1" thickBot="1">
      <c r="A1" s="84" t="s">
        <v>285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</row>
    <row r="2" spans="5:19" ht="15.75" thickBot="1">
      <c r="E2"/>
      <c r="F2" s="79" t="s">
        <v>229</v>
      </c>
      <c r="G2" s="80"/>
      <c r="H2" s="80"/>
      <c r="I2" s="80"/>
      <c r="J2" s="80"/>
      <c r="K2" s="80"/>
      <c r="L2" s="80"/>
      <c r="M2" s="81"/>
      <c r="N2" s="82">
        <v>2015</v>
      </c>
      <c r="O2" s="83"/>
      <c r="P2" s="82">
        <v>2016</v>
      </c>
      <c r="Q2" s="83"/>
      <c r="R2" s="82">
        <v>2017</v>
      </c>
      <c r="S2" s="83"/>
    </row>
    <row r="3" spans="1:19" ht="60.75" customHeight="1" thickBot="1">
      <c r="A3" s="5" t="s">
        <v>48</v>
      </c>
      <c r="B3" s="5" t="s">
        <v>49</v>
      </c>
      <c r="C3" s="9" t="s">
        <v>209</v>
      </c>
      <c r="D3" s="9" t="s">
        <v>210</v>
      </c>
      <c r="E3" s="9" t="s">
        <v>227</v>
      </c>
      <c r="F3" s="9" t="s">
        <v>228</v>
      </c>
      <c r="G3" s="43" t="s">
        <v>241</v>
      </c>
      <c r="H3" s="43" t="s">
        <v>242</v>
      </c>
      <c r="I3" s="9" t="s">
        <v>243</v>
      </c>
      <c r="J3" s="8" t="s">
        <v>0</v>
      </c>
      <c r="K3" s="8" t="s">
        <v>1</v>
      </c>
      <c r="L3" s="8" t="s">
        <v>3</v>
      </c>
      <c r="M3" s="8" t="s">
        <v>2</v>
      </c>
      <c r="N3" s="43" t="s">
        <v>238</v>
      </c>
      <c r="O3" s="23" t="s">
        <v>4</v>
      </c>
      <c r="P3" s="43" t="s">
        <v>237</v>
      </c>
      <c r="Q3" s="23" t="s">
        <v>4</v>
      </c>
      <c r="R3" s="43" t="s">
        <v>239</v>
      </c>
      <c r="S3" s="23" t="s">
        <v>4</v>
      </c>
    </row>
    <row r="4" spans="1:19" ht="15">
      <c r="A4" s="24" t="s">
        <v>5</v>
      </c>
      <c r="B4" s="25" t="s">
        <v>6</v>
      </c>
      <c r="C4" s="26" t="e">
        <f>#REF!+#REF!+#REF!+#REF!+#REF!+#REF!+#REF!+#REF!+#REF!+#REF!+#REF!+#REF!+#REF!+#REF!+#REF!+#REF!+#REF!+#REF!+#REF!+#REF!+#REF!+#REF!+#REF!+#REF!+#REF!+C5+#REF!+#REF!+#REF!+#REF!+#REF!</f>
        <v>#REF!</v>
      </c>
      <c r="D4" s="26">
        <f>D5</f>
        <v>3150000</v>
      </c>
      <c r="E4" s="26">
        <f aca="true" t="shared" si="0" ref="E4:S4">E5</f>
        <v>1148771.33</v>
      </c>
      <c r="F4" s="26">
        <f t="shared" si="0"/>
        <v>2020000</v>
      </c>
      <c r="G4" s="26">
        <f t="shared" si="0"/>
        <v>2120000</v>
      </c>
      <c r="H4" s="26">
        <f t="shared" si="0"/>
        <v>2230000</v>
      </c>
      <c r="I4" s="26">
        <f t="shared" si="0"/>
        <v>235165.9</v>
      </c>
      <c r="J4" s="26">
        <f t="shared" si="0"/>
        <v>0</v>
      </c>
      <c r="K4" s="26">
        <f t="shared" si="0"/>
        <v>0</v>
      </c>
      <c r="L4" s="26">
        <f t="shared" si="0"/>
        <v>2020000</v>
      </c>
      <c r="M4" s="26">
        <f t="shared" si="0"/>
        <v>0</v>
      </c>
      <c r="N4" s="26">
        <f t="shared" si="0"/>
        <v>2120000</v>
      </c>
      <c r="O4" s="26">
        <f t="shared" si="0"/>
        <v>0</v>
      </c>
      <c r="P4" s="26">
        <f t="shared" si="0"/>
        <v>2230000</v>
      </c>
      <c r="Q4" s="26">
        <f t="shared" si="0"/>
        <v>0</v>
      </c>
      <c r="R4" s="26">
        <f t="shared" si="0"/>
        <v>2320000</v>
      </c>
      <c r="S4" s="26">
        <f t="shared" si="0"/>
        <v>0</v>
      </c>
    </row>
    <row r="5" spans="1:19" ht="15">
      <c r="A5" s="18" t="s">
        <v>93</v>
      </c>
      <c r="B5" s="19" t="s">
        <v>112</v>
      </c>
      <c r="C5" s="20" t="e">
        <f>#REF!+#REF!+#REF!+#REF!+#REF!+C6</f>
        <v>#REF!</v>
      </c>
      <c r="D5" s="20">
        <f>D6</f>
        <v>3150000</v>
      </c>
      <c r="E5" s="20">
        <f aca="true" t="shared" si="1" ref="E5:S6">E6</f>
        <v>1148771.33</v>
      </c>
      <c r="F5" s="20">
        <f t="shared" si="1"/>
        <v>2020000</v>
      </c>
      <c r="G5" s="20">
        <f t="shared" si="1"/>
        <v>2120000</v>
      </c>
      <c r="H5" s="20">
        <f t="shared" si="1"/>
        <v>2230000</v>
      </c>
      <c r="I5" s="20">
        <f t="shared" si="1"/>
        <v>235165.9</v>
      </c>
      <c r="J5" s="20">
        <f t="shared" si="1"/>
        <v>0</v>
      </c>
      <c r="K5" s="20">
        <f t="shared" si="1"/>
        <v>0</v>
      </c>
      <c r="L5" s="20">
        <f t="shared" si="1"/>
        <v>2020000</v>
      </c>
      <c r="M5" s="20">
        <f t="shared" si="1"/>
        <v>0</v>
      </c>
      <c r="N5" s="20">
        <f t="shared" si="1"/>
        <v>2120000</v>
      </c>
      <c r="O5" s="20">
        <f t="shared" si="1"/>
        <v>0</v>
      </c>
      <c r="P5" s="20">
        <f t="shared" si="1"/>
        <v>2230000</v>
      </c>
      <c r="Q5" s="20">
        <f t="shared" si="1"/>
        <v>0</v>
      </c>
      <c r="R5" s="20">
        <f t="shared" si="1"/>
        <v>2320000</v>
      </c>
      <c r="S5" s="20">
        <f t="shared" si="1"/>
        <v>0</v>
      </c>
    </row>
    <row r="6" spans="1:19" ht="15">
      <c r="A6" s="4" t="s">
        <v>96</v>
      </c>
      <c r="B6" s="16" t="s">
        <v>15</v>
      </c>
      <c r="C6" s="12" t="e">
        <f>#REF!+#REF!+#REF!+C7</f>
        <v>#REF!</v>
      </c>
      <c r="D6" s="12">
        <f>D7</f>
        <v>3150000</v>
      </c>
      <c r="E6" s="12">
        <f t="shared" si="1"/>
        <v>1148771.33</v>
      </c>
      <c r="F6" s="12">
        <f t="shared" si="1"/>
        <v>2020000</v>
      </c>
      <c r="G6" s="12">
        <f t="shared" si="1"/>
        <v>2120000</v>
      </c>
      <c r="H6" s="12">
        <f t="shared" si="1"/>
        <v>2230000</v>
      </c>
      <c r="I6" s="12">
        <f t="shared" si="1"/>
        <v>235165.9</v>
      </c>
      <c r="J6" s="12">
        <f t="shared" si="1"/>
        <v>0</v>
      </c>
      <c r="K6" s="12">
        <f t="shared" si="1"/>
        <v>0</v>
      </c>
      <c r="L6" s="12">
        <f t="shared" si="1"/>
        <v>2020000</v>
      </c>
      <c r="M6" s="12">
        <f t="shared" si="1"/>
        <v>0</v>
      </c>
      <c r="N6" s="12">
        <f t="shared" si="1"/>
        <v>2120000</v>
      </c>
      <c r="O6" s="12">
        <f t="shared" si="1"/>
        <v>0</v>
      </c>
      <c r="P6" s="12">
        <f t="shared" si="1"/>
        <v>2230000</v>
      </c>
      <c r="Q6" s="12">
        <f t="shared" si="1"/>
        <v>0</v>
      </c>
      <c r="R6" s="12">
        <f t="shared" si="1"/>
        <v>2320000</v>
      </c>
      <c r="S6" s="12">
        <f t="shared" si="1"/>
        <v>0</v>
      </c>
    </row>
    <row r="7" spans="1:19" ht="15">
      <c r="A7" s="27" t="s">
        <v>94</v>
      </c>
      <c r="B7" s="29" t="s">
        <v>58</v>
      </c>
      <c r="C7" s="28">
        <f aca="true" t="shared" si="2" ref="C7:S7">C8+C21+C24</f>
        <v>1459508.0999999999</v>
      </c>
      <c r="D7" s="28">
        <f t="shared" si="2"/>
        <v>3150000</v>
      </c>
      <c r="E7" s="28">
        <f t="shared" si="2"/>
        <v>1148771.33</v>
      </c>
      <c r="F7" s="28">
        <f t="shared" si="2"/>
        <v>2020000</v>
      </c>
      <c r="G7" s="28">
        <f t="shared" si="2"/>
        <v>2120000</v>
      </c>
      <c r="H7" s="28">
        <f t="shared" si="2"/>
        <v>2230000</v>
      </c>
      <c r="I7" s="28">
        <f t="shared" si="2"/>
        <v>235165.9</v>
      </c>
      <c r="J7" s="28">
        <f t="shared" si="2"/>
        <v>0</v>
      </c>
      <c r="K7" s="28">
        <f t="shared" si="2"/>
        <v>0</v>
      </c>
      <c r="L7" s="28">
        <f t="shared" si="2"/>
        <v>2020000</v>
      </c>
      <c r="M7" s="28">
        <f t="shared" si="2"/>
        <v>0</v>
      </c>
      <c r="N7" s="28">
        <v>2120000</v>
      </c>
      <c r="O7" s="28">
        <f>O8</f>
        <v>0</v>
      </c>
      <c r="P7" s="28">
        <v>2230000</v>
      </c>
      <c r="Q7" s="28">
        <f>Q8</f>
        <v>0</v>
      </c>
      <c r="R7" s="28">
        <v>2320000</v>
      </c>
      <c r="S7" s="28">
        <f t="shared" si="2"/>
        <v>0</v>
      </c>
    </row>
    <row r="8" spans="1:19" ht="15">
      <c r="A8" s="6" t="s">
        <v>95</v>
      </c>
      <c r="B8" s="17" t="s">
        <v>91</v>
      </c>
      <c r="C8" s="13">
        <f>SUM(C9:C20)</f>
        <v>1104508.0999999999</v>
      </c>
      <c r="D8" s="13">
        <f>SUM(D9:D20)</f>
        <v>3150000</v>
      </c>
      <c r="E8" s="13">
        <f>SUM(E9:E20)</f>
        <v>1148771.33</v>
      </c>
      <c r="F8" s="13">
        <f aca="true" t="shared" si="3" ref="F8:S8">SUM(F9:F20)</f>
        <v>2020000</v>
      </c>
      <c r="G8" s="13">
        <f>SUM(G9:G20)</f>
        <v>2120000</v>
      </c>
      <c r="H8" s="13">
        <f>SUM(H9:H20)</f>
        <v>2230000</v>
      </c>
      <c r="I8" s="13">
        <f t="shared" si="3"/>
        <v>235165.9</v>
      </c>
      <c r="J8" s="13">
        <f t="shared" si="3"/>
        <v>0</v>
      </c>
      <c r="K8" s="13">
        <f t="shared" si="3"/>
        <v>0</v>
      </c>
      <c r="L8" s="13">
        <f t="shared" si="3"/>
        <v>2020000</v>
      </c>
      <c r="M8" s="13">
        <f t="shared" si="3"/>
        <v>0</v>
      </c>
      <c r="N8" s="13">
        <f>SUM(N9:N20)</f>
        <v>0</v>
      </c>
      <c r="O8" s="13">
        <f t="shared" si="3"/>
        <v>0</v>
      </c>
      <c r="P8" s="13">
        <f>SUM(P9:P20)</f>
        <v>0</v>
      </c>
      <c r="Q8" s="13">
        <f t="shared" si="3"/>
        <v>0</v>
      </c>
      <c r="R8" s="13">
        <f t="shared" si="3"/>
        <v>0</v>
      </c>
      <c r="S8" s="13">
        <f t="shared" si="3"/>
        <v>0</v>
      </c>
    </row>
    <row r="9" spans="1:19" ht="15">
      <c r="A9" s="2" t="s">
        <v>197</v>
      </c>
      <c r="B9" s="14" t="s">
        <v>165</v>
      </c>
      <c r="C9" s="10">
        <v>125863.85</v>
      </c>
      <c r="D9" s="21">
        <v>200000</v>
      </c>
      <c r="E9" s="10">
        <v>183397.16</v>
      </c>
      <c r="F9" s="21">
        <v>200000</v>
      </c>
      <c r="G9" s="21">
        <v>200000</v>
      </c>
      <c r="H9" s="21">
        <v>200000</v>
      </c>
      <c r="I9" s="10"/>
      <c r="J9" s="21"/>
      <c r="K9" s="21"/>
      <c r="L9" s="21">
        <f aca="true" t="shared" si="4" ref="L9:L18">F9+J9-K9</f>
        <v>200000</v>
      </c>
      <c r="M9" s="21">
        <v>0</v>
      </c>
      <c r="N9" s="21"/>
      <c r="O9" s="21"/>
      <c r="P9" s="21"/>
      <c r="Q9" s="21"/>
      <c r="R9" s="21"/>
      <c r="S9" s="21"/>
    </row>
    <row r="10" spans="1:19" ht="15">
      <c r="A10" s="2" t="s">
        <v>198</v>
      </c>
      <c r="B10" s="14" t="s">
        <v>167</v>
      </c>
      <c r="C10" s="10">
        <v>0</v>
      </c>
      <c r="D10" s="21">
        <v>400000</v>
      </c>
      <c r="E10" s="10">
        <v>532946.81</v>
      </c>
      <c r="F10" s="21">
        <v>200000</v>
      </c>
      <c r="G10" s="21">
        <v>200000</v>
      </c>
      <c r="H10" s="21">
        <v>200000</v>
      </c>
      <c r="I10" s="10"/>
      <c r="J10" s="21"/>
      <c r="K10" s="21"/>
      <c r="L10" s="21">
        <f t="shared" si="4"/>
        <v>200000</v>
      </c>
      <c r="M10" s="21">
        <v>0</v>
      </c>
      <c r="N10" s="21"/>
      <c r="O10" s="21"/>
      <c r="P10" s="21"/>
      <c r="Q10" s="21"/>
      <c r="R10" s="21"/>
      <c r="S10" s="21"/>
    </row>
    <row r="11" spans="1:19" ht="15">
      <c r="A11" s="2" t="s">
        <v>199</v>
      </c>
      <c r="B11" s="14" t="s">
        <v>196</v>
      </c>
      <c r="C11" s="10">
        <v>0</v>
      </c>
      <c r="D11" s="21">
        <v>0</v>
      </c>
      <c r="E11" s="10"/>
      <c r="F11" s="21"/>
      <c r="G11" s="21"/>
      <c r="H11" s="21"/>
      <c r="I11" s="10"/>
      <c r="J11" s="21"/>
      <c r="K11" s="21"/>
      <c r="L11" s="21">
        <f t="shared" si="4"/>
        <v>0</v>
      </c>
      <c r="M11" s="21">
        <v>0</v>
      </c>
      <c r="N11" s="21"/>
      <c r="O11" s="21"/>
      <c r="P11" s="21"/>
      <c r="Q11" s="21"/>
      <c r="R11" s="21"/>
      <c r="S11" s="21"/>
    </row>
    <row r="12" spans="1:19" ht="15">
      <c r="A12" s="2" t="s">
        <v>200</v>
      </c>
      <c r="B12" s="14" t="s">
        <v>169</v>
      </c>
      <c r="C12" s="10">
        <v>1864.4</v>
      </c>
      <c r="D12" s="21">
        <v>0</v>
      </c>
      <c r="E12" s="10"/>
      <c r="F12" s="21"/>
      <c r="G12" s="21"/>
      <c r="H12" s="21"/>
      <c r="I12" s="10">
        <v>11049.47</v>
      </c>
      <c r="J12" s="21"/>
      <c r="K12" s="21"/>
      <c r="L12" s="21">
        <f t="shared" si="4"/>
        <v>0</v>
      </c>
      <c r="M12" s="21">
        <v>0</v>
      </c>
      <c r="N12" s="21"/>
      <c r="O12" s="21"/>
      <c r="P12" s="21"/>
      <c r="Q12" s="21"/>
      <c r="R12" s="21"/>
      <c r="S12" s="21"/>
    </row>
    <row r="13" spans="1:19" ht="15">
      <c r="A13" s="2" t="s">
        <v>201</v>
      </c>
      <c r="B13" s="14" t="s">
        <v>115</v>
      </c>
      <c r="C13" s="10">
        <v>0</v>
      </c>
      <c r="D13" s="21">
        <v>500000</v>
      </c>
      <c r="E13" s="10"/>
      <c r="F13" s="21">
        <v>30000</v>
      </c>
      <c r="G13" s="21">
        <v>30000</v>
      </c>
      <c r="H13" s="21">
        <v>30000</v>
      </c>
      <c r="I13" s="10"/>
      <c r="J13" s="21"/>
      <c r="K13" s="21"/>
      <c r="L13" s="21">
        <f t="shared" si="4"/>
        <v>30000</v>
      </c>
      <c r="M13" s="21">
        <v>0</v>
      </c>
      <c r="N13" s="21"/>
      <c r="O13" s="21"/>
      <c r="P13" s="21"/>
      <c r="Q13" s="21"/>
      <c r="R13" s="21"/>
      <c r="S13" s="21"/>
    </row>
    <row r="14" spans="1:19" ht="15">
      <c r="A14" s="2" t="s">
        <v>202</v>
      </c>
      <c r="B14" s="14" t="s">
        <v>117</v>
      </c>
      <c r="C14" s="10">
        <v>308907.48</v>
      </c>
      <c r="D14" s="21">
        <v>300000</v>
      </c>
      <c r="E14" s="10">
        <v>293116.48</v>
      </c>
      <c r="F14" s="21">
        <v>500000</v>
      </c>
      <c r="G14" s="21">
        <v>500000</v>
      </c>
      <c r="H14" s="21">
        <v>510000</v>
      </c>
      <c r="I14" s="10">
        <v>224116.43</v>
      </c>
      <c r="J14" s="21"/>
      <c r="K14" s="21"/>
      <c r="L14" s="21">
        <f t="shared" si="4"/>
        <v>500000</v>
      </c>
      <c r="M14" s="21">
        <v>0</v>
      </c>
      <c r="N14" s="21"/>
      <c r="O14" s="21"/>
      <c r="P14" s="21"/>
      <c r="Q14" s="21"/>
      <c r="R14" s="21"/>
      <c r="S14" s="21"/>
    </row>
    <row r="15" spans="1:19" ht="15">
      <c r="A15" s="2" t="s">
        <v>8</v>
      </c>
      <c r="B15" s="14" t="s">
        <v>9</v>
      </c>
      <c r="C15" s="10">
        <v>0</v>
      </c>
      <c r="D15" s="21">
        <v>0</v>
      </c>
      <c r="E15" s="10"/>
      <c r="F15" s="21"/>
      <c r="G15" s="21"/>
      <c r="H15" s="21"/>
      <c r="I15" s="10"/>
      <c r="J15" s="21"/>
      <c r="K15" s="21"/>
      <c r="L15" s="21">
        <f t="shared" si="4"/>
        <v>0</v>
      </c>
      <c r="M15" s="21">
        <v>0</v>
      </c>
      <c r="N15" s="21"/>
      <c r="O15" s="21"/>
      <c r="P15" s="21"/>
      <c r="Q15" s="21"/>
      <c r="R15" s="21"/>
      <c r="S15" s="21"/>
    </row>
    <row r="16" spans="1:19" ht="15">
      <c r="A16" s="2" t="s">
        <v>203</v>
      </c>
      <c r="B16" s="14" t="s">
        <v>119</v>
      </c>
      <c r="C16" s="10">
        <v>531061.34</v>
      </c>
      <c r="D16" s="21">
        <v>1600000</v>
      </c>
      <c r="E16" s="10"/>
      <c r="F16" s="21">
        <v>1000000</v>
      </c>
      <c r="G16" s="21">
        <v>1100000</v>
      </c>
      <c r="H16" s="21">
        <v>1200000</v>
      </c>
      <c r="I16" s="10"/>
      <c r="J16" s="21"/>
      <c r="K16" s="21"/>
      <c r="L16" s="21">
        <f t="shared" si="4"/>
        <v>1000000</v>
      </c>
      <c r="M16" s="21">
        <v>0</v>
      </c>
      <c r="N16" s="21"/>
      <c r="O16" s="21"/>
      <c r="P16" s="21"/>
      <c r="Q16" s="21"/>
      <c r="R16" s="21"/>
      <c r="S16" s="21"/>
    </row>
    <row r="17" spans="1:19" ht="15">
      <c r="A17" s="2" t="s">
        <v>204</v>
      </c>
      <c r="B17" s="14" t="s">
        <v>121</v>
      </c>
      <c r="C17" s="10">
        <v>17110</v>
      </c>
      <c r="D17" s="21">
        <v>100000</v>
      </c>
      <c r="E17" s="10">
        <v>139310.88</v>
      </c>
      <c r="F17" s="21">
        <v>70000</v>
      </c>
      <c r="G17" s="21">
        <v>70000</v>
      </c>
      <c r="H17" s="21">
        <v>70000</v>
      </c>
      <c r="I17" s="10"/>
      <c r="J17" s="21"/>
      <c r="K17" s="21"/>
      <c r="L17" s="21">
        <f t="shared" si="4"/>
        <v>70000</v>
      </c>
      <c r="M17" s="21">
        <v>0</v>
      </c>
      <c r="N17" s="21"/>
      <c r="O17" s="21"/>
      <c r="P17" s="21"/>
      <c r="Q17" s="21"/>
      <c r="R17" s="21"/>
      <c r="S17" s="21"/>
    </row>
    <row r="18" spans="1:19" ht="15">
      <c r="A18" s="2" t="s">
        <v>205</v>
      </c>
      <c r="B18" s="14" t="s">
        <v>123</v>
      </c>
      <c r="C18" s="10">
        <v>79775.08</v>
      </c>
      <c r="D18" s="21">
        <v>50000</v>
      </c>
      <c r="E18" s="10"/>
      <c r="F18" s="21">
        <v>20000</v>
      </c>
      <c r="G18" s="21">
        <v>20000</v>
      </c>
      <c r="H18" s="21">
        <v>20000</v>
      </c>
      <c r="I18" s="10"/>
      <c r="J18" s="21"/>
      <c r="K18" s="21"/>
      <c r="L18" s="21">
        <f t="shared" si="4"/>
        <v>20000</v>
      </c>
      <c r="M18" s="21">
        <v>0</v>
      </c>
      <c r="N18" s="21"/>
      <c r="O18" s="21"/>
      <c r="P18" s="21"/>
      <c r="Q18" s="21"/>
      <c r="R18" s="21"/>
      <c r="S18" s="21"/>
    </row>
    <row r="19" spans="1:19" ht="15">
      <c r="A19" s="1" t="s">
        <v>225</v>
      </c>
      <c r="B19" s="2" t="s">
        <v>226</v>
      </c>
      <c r="C19" s="10">
        <v>5964.31</v>
      </c>
      <c r="D19" s="21">
        <v>0</v>
      </c>
      <c r="E19" s="10"/>
      <c r="F19" s="21"/>
      <c r="G19" s="21"/>
      <c r="H19" s="21"/>
      <c r="I19" s="10"/>
      <c r="J19" s="21"/>
      <c r="K19" s="21"/>
      <c r="L19" s="21">
        <f>F19+J19-K19</f>
        <v>0</v>
      </c>
      <c r="M19" s="21">
        <v>0</v>
      </c>
      <c r="N19" s="21"/>
      <c r="O19" s="21"/>
      <c r="P19" s="21"/>
      <c r="Q19" s="21"/>
      <c r="R19" s="21"/>
      <c r="S19" s="21"/>
    </row>
    <row r="20" spans="1:19" ht="15">
      <c r="A20" s="2" t="s">
        <v>18</v>
      </c>
      <c r="B20" s="14" t="s">
        <v>123</v>
      </c>
      <c r="C20" s="10">
        <v>33961.64</v>
      </c>
      <c r="D20" s="21">
        <v>0</v>
      </c>
      <c r="E20" s="10"/>
      <c r="F20" s="21"/>
      <c r="G20" s="21"/>
      <c r="H20" s="21"/>
      <c r="I20" s="10"/>
      <c r="J20" s="21"/>
      <c r="K20" s="21"/>
      <c r="L20" s="21">
        <f>F20+J20-K20</f>
        <v>0</v>
      </c>
      <c r="M20" s="21">
        <v>0</v>
      </c>
      <c r="N20" s="21"/>
      <c r="O20" s="21"/>
      <c r="P20" s="21"/>
      <c r="Q20" s="21"/>
      <c r="R20" s="21"/>
      <c r="S20" s="21"/>
    </row>
    <row r="21" spans="1:19" ht="15">
      <c r="A21" s="6" t="s">
        <v>97</v>
      </c>
      <c r="B21" s="17" t="s">
        <v>65</v>
      </c>
      <c r="C21" s="13">
        <f>SUM(C22:C23)</f>
        <v>355000</v>
      </c>
      <c r="D21" s="13">
        <f>SUM(D22:D23)</f>
        <v>0</v>
      </c>
      <c r="E21" s="13">
        <f>SUM(E22:E23)</f>
        <v>0</v>
      </c>
      <c r="F21" s="13">
        <f aca="true" t="shared" si="5" ref="F21:S21">SUM(F22:F23)</f>
        <v>0</v>
      </c>
      <c r="G21" s="13">
        <f>SUM(G22:G23)</f>
        <v>0</v>
      </c>
      <c r="H21" s="13">
        <f>SUM(H22:H23)</f>
        <v>0</v>
      </c>
      <c r="I21" s="13">
        <f t="shared" si="5"/>
        <v>0</v>
      </c>
      <c r="J21" s="13">
        <f t="shared" si="5"/>
        <v>0</v>
      </c>
      <c r="K21" s="13">
        <f t="shared" si="5"/>
        <v>0</v>
      </c>
      <c r="L21" s="13">
        <f t="shared" si="5"/>
        <v>0</v>
      </c>
      <c r="M21" s="13">
        <f t="shared" si="5"/>
        <v>0</v>
      </c>
      <c r="N21" s="13">
        <f>SUM(N22:N23)</f>
        <v>0</v>
      </c>
      <c r="O21" s="13">
        <f t="shared" si="5"/>
        <v>0</v>
      </c>
      <c r="P21" s="13">
        <f>SUM(P22:P23)</f>
        <v>0</v>
      </c>
      <c r="Q21" s="13">
        <f t="shared" si="5"/>
        <v>0</v>
      </c>
      <c r="R21" s="13">
        <f t="shared" si="5"/>
        <v>0</v>
      </c>
      <c r="S21" s="13">
        <f t="shared" si="5"/>
        <v>0</v>
      </c>
    </row>
    <row r="22" spans="1:19" ht="15">
      <c r="A22" s="2" t="s">
        <v>206</v>
      </c>
      <c r="B22" s="14" t="s">
        <v>155</v>
      </c>
      <c r="C22" s="10">
        <v>355000</v>
      </c>
      <c r="D22" s="21">
        <v>0</v>
      </c>
      <c r="E22" s="10"/>
      <c r="F22" s="21"/>
      <c r="G22" s="21"/>
      <c r="H22" s="21"/>
      <c r="I22" s="10"/>
      <c r="J22" s="21"/>
      <c r="K22" s="21">
        <v>0</v>
      </c>
      <c r="L22" s="21">
        <f>F22+J22-K22</f>
        <v>0</v>
      </c>
      <c r="M22" s="21">
        <v>0</v>
      </c>
      <c r="N22" s="21"/>
      <c r="O22" s="21">
        <v>0</v>
      </c>
      <c r="P22" s="21"/>
      <c r="Q22" s="21">
        <v>0</v>
      </c>
      <c r="R22" s="21">
        <v>0</v>
      </c>
      <c r="S22" s="21">
        <v>0</v>
      </c>
    </row>
    <row r="23" spans="1:19" ht="15">
      <c r="A23" s="2" t="s">
        <v>31</v>
      </c>
      <c r="B23" s="14" t="s">
        <v>32</v>
      </c>
      <c r="C23" s="10">
        <v>0</v>
      </c>
      <c r="D23" s="21">
        <v>0</v>
      </c>
      <c r="E23" s="10"/>
      <c r="F23" s="21"/>
      <c r="G23" s="21"/>
      <c r="H23" s="21"/>
      <c r="I23" s="10"/>
      <c r="J23" s="21"/>
      <c r="K23" s="21">
        <v>0</v>
      </c>
      <c r="L23" s="21">
        <f>F23+J23-K23</f>
        <v>0</v>
      </c>
      <c r="M23" s="21">
        <v>0</v>
      </c>
      <c r="N23" s="21"/>
      <c r="O23" s="21">
        <v>0</v>
      </c>
      <c r="P23" s="21"/>
      <c r="Q23" s="21">
        <v>0</v>
      </c>
      <c r="R23" s="21">
        <v>0</v>
      </c>
      <c r="S23" s="21">
        <v>0</v>
      </c>
    </row>
    <row r="24" spans="1:19" ht="15">
      <c r="A24" s="6" t="s">
        <v>98</v>
      </c>
      <c r="B24" s="17" t="s">
        <v>99</v>
      </c>
      <c r="C24" s="13">
        <f aca="true" t="shared" si="6" ref="C24:S24">C25</f>
        <v>0</v>
      </c>
      <c r="D24" s="13">
        <f t="shared" si="6"/>
        <v>0</v>
      </c>
      <c r="E24" s="13">
        <f t="shared" si="6"/>
        <v>0</v>
      </c>
      <c r="F24" s="13">
        <f t="shared" si="6"/>
        <v>0</v>
      </c>
      <c r="G24" s="13">
        <f t="shared" si="6"/>
        <v>0</v>
      </c>
      <c r="H24" s="13">
        <f t="shared" si="6"/>
        <v>0</v>
      </c>
      <c r="I24" s="13">
        <f t="shared" si="6"/>
        <v>0</v>
      </c>
      <c r="J24" s="13">
        <f t="shared" si="6"/>
        <v>0</v>
      </c>
      <c r="K24" s="13">
        <f t="shared" si="6"/>
        <v>0</v>
      </c>
      <c r="L24" s="13">
        <f t="shared" si="6"/>
        <v>0</v>
      </c>
      <c r="M24" s="13">
        <f t="shared" si="6"/>
        <v>0</v>
      </c>
      <c r="N24" s="13">
        <f t="shared" si="6"/>
        <v>0</v>
      </c>
      <c r="O24" s="13">
        <f t="shared" si="6"/>
        <v>0</v>
      </c>
      <c r="P24" s="13">
        <f t="shared" si="6"/>
        <v>0</v>
      </c>
      <c r="Q24" s="13">
        <f t="shared" si="6"/>
        <v>0</v>
      </c>
      <c r="R24" s="13">
        <f t="shared" si="6"/>
        <v>0</v>
      </c>
      <c r="S24" s="13">
        <f t="shared" si="6"/>
        <v>0</v>
      </c>
    </row>
    <row r="25" spans="1:19" ht="15.75" thickBot="1">
      <c r="A25" s="3" t="s">
        <v>33</v>
      </c>
      <c r="B25" s="15" t="s">
        <v>34</v>
      </c>
      <c r="C25" s="11">
        <v>0</v>
      </c>
      <c r="D25" s="22">
        <v>0</v>
      </c>
      <c r="E25" s="11">
        <v>0</v>
      </c>
      <c r="F25" s="22">
        <v>0</v>
      </c>
      <c r="G25" s="22">
        <v>0</v>
      </c>
      <c r="H25" s="22">
        <v>0</v>
      </c>
      <c r="I25" s="11">
        <v>0</v>
      </c>
      <c r="J25" s="22">
        <v>0</v>
      </c>
      <c r="K25" s="22">
        <v>0</v>
      </c>
      <c r="L25" s="22">
        <f>F25+J25-K25</f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</row>
  </sheetData>
  <sheetProtection/>
  <mergeCells count="5">
    <mergeCell ref="F2:M2"/>
    <mergeCell ref="N2:O2"/>
    <mergeCell ref="P2:Q2"/>
    <mergeCell ref="R2:S2"/>
    <mergeCell ref="A1:S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YILDIZ TEKNİK ÜNİVERSİTESİ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Satınalma</dc:creator>
  <cp:keywords/>
  <dc:description/>
  <cp:lastModifiedBy>Pencere</cp:lastModifiedBy>
  <cp:lastPrinted>2014-06-09T05:56:12Z</cp:lastPrinted>
  <dcterms:created xsi:type="dcterms:W3CDTF">2010-01-18T08:08:18Z</dcterms:created>
  <dcterms:modified xsi:type="dcterms:W3CDTF">2014-06-10T08:08:07Z</dcterms:modified>
  <cp:category/>
  <cp:version/>
  <cp:contentType/>
  <cp:contentStatus/>
</cp:coreProperties>
</file>